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NIL" sheetId="1" state="visible" r:id="rId1"/>
    <sheet xmlns:r="http://schemas.openxmlformats.org/officeDocument/2006/relationships" name="PAINEL" sheetId="2" state="visible" r:id="rId2"/>
    <sheet xmlns:r="http://schemas.openxmlformats.org/officeDocument/2006/relationships" name="LISTAS" sheetId="3" state="visible" r:id="rId3"/>
    <sheet xmlns:r="http://schemas.openxmlformats.org/officeDocument/2006/relationships" name="COMO US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DD/MM"/>
    <numFmt numFmtId="165" formatCode="HH:MM"/>
    <numFmt numFmtId="166" formatCode="DD/MM HH:MM"/>
    <numFmt numFmtId="167" formatCode="&quot;R$&quot; #,##0"/>
    <numFmt numFmtId="168" formatCode="0.0"/>
  </numFmts>
  <fonts count="21">
    <font>
      <name val="Calibri"/>
      <family val="2"/>
      <color theme="1"/>
      <sz val="11"/>
      <scheme val="minor"/>
    </font>
    <font>
      <name val="Arial"/>
      <b val="1"/>
      <color rgb="00F20F24"/>
      <sz val="9"/>
    </font>
    <font>
      <name val="Arial"/>
      <b val="1"/>
      <sz val="9"/>
    </font>
    <font>
      <name val="Arial"/>
      <sz val="9"/>
    </font>
    <font>
      <name val="Arial"/>
      <b val="1"/>
      <color rgb="000A0D12"/>
      <sz val="8"/>
    </font>
    <font>
      <name val="Arial"/>
      <b val="1"/>
      <color rgb="00FFFFFF"/>
      <sz val="8"/>
    </font>
    <font>
      <name val="Arial"/>
      <color rgb="005F676F"/>
      <sz val="8"/>
    </font>
    <font>
      <name val="Arial"/>
      <b val="1"/>
      <color rgb="00F20F24"/>
      <sz val="8"/>
    </font>
    <font>
      <name val="Arial"/>
      <b val="1"/>
      <sz val="16"/>
    </font>
    <font>
      <name val="Arial"/>
      <color rgb="005F676F"/>
      <sz val="9"/>
    </font>
    <font>
      <name val="Arial"/>
      <b val="1"/>
      <sz val="10"/>
    </font>
    <font>
      <name val="Arial"/>
      <b val="1"/>
      <sz val="12"/>
    </font>
    <font>
      <name val="Arial"/>
      <b val="1"/>
      <color rgb="00FFFFFF"/>
      <sz val="10"/>
    </font>
    <font>
      <name val="Arial"/>
      <b val="1"/>
      <color rgb="00F20F24"/>
      <sz val="16"/>
    </font>
    <font>
      <name val="Arial"/>
      <sz val="10"/>
    </font>
    <font>
      <name val="Arial"/>
      <b val="1"/>
      <color rgb="000A0D12"/>
      <sz val="12"/>
    </font>
    <font>
      <name val="Arial"/>
      <b val="1"/>
      <color rgb="005F676F"/>
      <sz val="8"/>
    </font>
    <font>
      <name val="Arial"/>
      <b val="1"/>
      <sz val="11"/>
    </font>
    <font>
      <name val="Arial"/>
      <i val="1"/>
      <color rgb="005F676F"/>
      <sz val="9"/>
    </font>
    <font>
      <name val="Arial"/>
      <b val="1"/>
      <color rgb="00F20F24"/>
      <sz val="12"/>
    </font>
    <font>
      <name val="Arial"/>
      <b val="1"/>
      <color rgb="00B77400"/>
      <sz val="9"/>
    </font>
  </fonts>
  <fills count="8">
    <fill>
      <patternFill/>
    </fill>
    <fill>
      <patternFill patternType="gray125"/>
    </fill>
    <fill>
      <patternFill patternType="solid">
        <fgColor rgb="00F5F6F8"/>
      </patternFill>
    </fill>
    <fill>
      <patternFill patternType="solid">
        <fgColor rgb="00FFB020"/>
      </patternFill>
    </fill>
    <fill>
      <patternFill patternType="solid">
        <fgColor rgb="00F20F24"/>
      </patternFill>
    </fill>
    <fill>
      <patternFill patternType="solid">
        <fgColor rgb="005F676F"/>
      </patternFill>
    </fill>
    <fill>
      <patternFill patternType="solid">
        <fgColor rgb="000A0D12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bottom style="thin">
        <color rgb="00E3E6EB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pivotButton="0" quotePrefix="0" xfId="0"/>
    <xf numFmtId="0" fontId="4" fillId="3" borderId="0" applyAlignment="1" pivotButton="0" quotePrefix="0" xfId="0">
      <alignment vertical="center" wrapText="1"/>
    </xf>
    <xf numFmtId="0" fontId="5" fillId="4" borderId="0" applyAlignment="1" pivotButton="0" quotePrefix="0" xfId="0">
      <alignment vertical="center" wrapText="1"/>
    </xf>
    <xf numFmtId="0" fontId="5" fillId="5" borderId="0" applyAlignment="1" pivotButton="0" quotePrefix="0" xfId="0">
      <alignment vertical="center" wrapText="1"/>
    </xf>
    <xf numFmtId="0" fontId="5" fillId="6" borderId="0" applyAlignment="1" pivotButton="0" quotePrefix="0" xfId="0">
      <alignment vertical="center" wrapText="1"/>
    </xf>
    <xf numFmtId="0" fontId="6" fillId="0" borderId="1" applyAlignment="1" pivotButton="0" quotePrefix="0" xfId="0">
      <alignment vertical="top"/>
    </xf>
    <xf numFmtId="164" fontId="3" fillId="0" borderId="1" applyAlignment="1" pivotButton="0" quotePrefix="0" xfId="0">
      <alignment vertical="top"/>
    </xf>
    <xf numFmtId="165" fontId="3" fillId="0" borderId="1" applyAlignment="1" pivotButton="0" quotePrefix="0" xfId="0">
      <alignment vertical="top"/>
    </xf>
    <xf numFmtId="0" fontId="3" fillId="0" borderId="1" applyAlignment="1" pivotButton="0" quotePrefix="0" xfId="0">
      <alignment vertical="top"/>
    </xf>
    <xf numFmtId="0" fontId="3" fillId="2" borderId="1" applyAlignment="1" pivotButton="0" quotePrefix="0" xfId="0">
      <alignment vertical="top"/>
    </xf>
    <xf numFmtId="166" fontId="3" fillId="0" borderId="1" applyAlignment="1" pivotButton="0" quotePrefix="0" xfId="0">
      <alignment vertical="top"/>
    </xf>
    <xf numFmtId="167" fontId="3" fillId="0" borderId="1" applyAlignment="1" pivotButton="0" quotePrefix="0" xfId="0">
      <alignment vertical="top"/>
    </xf>
    <xf numFmtId="164" fontId="3" fillId="2" borderId="1" applyAlignment="1" pivotButton="0" quotePrefix="0" xfId="0">
      <alignment vertical="top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7" borderId="0" applyAlignment="1" pivotButton="0" quotePrefix="0" xfId="0">
      <alignment horizontal="center"/>
    </xf>
    <xf numFmtId="0" fontId="6" fillId="0" borderId="0" pivotButton="0" quotePrefix="0" xfId="0"/>
    <xf numFmtId="0" fontId="12" fillId="6" borderId="0" pivotButton="0" quotePrefix="0" xfId="0"/>
    <xf numFmtId="0" fontId="0" fillId="6" borderId="0" pivotButton="0" quotePrefix="0" xfId="0"/>
    <xf numFmtId="0" fontId="10" fillId="0" borderId="1" pivotButton="0" quotePrefix="0" xfId="0"/>
    <xf numFmtId="0" fontId="13" fillId="0" borderId="1" applyAlignment="1" pivotButton="0" quotePrefix="0" xfId="0">
      <alignment horizontal="center"/>
    </xf>
    <xf numFmtId="0" fontId="14" fillId="0" borderId="1" pivotButton="0" quotePrefix="0" xfId="0"/>
    <xf numFmtId="167" fontId="15" fillId="0" borderId="1" applyAlignment="1" pivotButton="0" quotePrefix="0" xfId="0">
      <alignment horizontal="center"/>
    </xf>
    <xf numFmtId="0" fontId="16" fillId="6" borderId="0" applyAlignment="1" pivotButton="0" quotePrefix="0" xfId="0">
      <alignment horizontal="center" wrapText="1"/>
    </xf>
    <xf numFmtId="0" fontId="15" fillId="0" borderId="1" applyAlignment="1" pivotButton="0" quotePrefix="0" xfId="0">
      <alignment horizontal="center"/>
    </xf>
    <xf numFmtId="0" fontId="6" fillId="0" borderId="0" applyAlignment="1" pivotButton="0" quotePrefix="0" xfId="0">
      <alignment vertical="top" wrapText="1"/>
    </xf>
    <xf numFmtId="9" fontId="17" fillId="0" borderId="1" applyAlignment="1" pivotButton="0" quotePrefix="0" xfId="0">
      <alignment horizontal="center"/>
    </xf>
    <xf numFmtId="0" fontId="9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168" fontId="15" fillId="0" borderId="1" applyAlignment="1" pivotButton="0" quotePrefix="0" xfId="0">
      <alignment horizontal="center"/>
    </xf>
    <xf numFmtId="0" fontId="18" fillId="0" borderId="0" pivotButton="0" quotePrefix="0" xfId="0"/>
    <xf numFmtId="9" fontId="15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19" fillId="0" borderId="1" applyAlignment="1" pivotButton="0" quotePrefix="0" xfId="0">
      <alignment horizontal="center"/>
    </xf>
    <xf numFmtId="0" fontId="20" fillId="0" borderId="0" pivotButton="0" quotePrefix="0" xfId="0"/>
    <xf numFmtId="0" fontId="2" fillId="7" borderId="0" applyAlignment="1" pivotButton="0" quotePrefix="0" xfId="0">
      <alignment horizontal="center"/>
    </xf>
    <xf numFmtId="0" fontId="3" fillId="0" borderId="1" pivotButton="0" quotePrefix="0" xfId="0"/>
    <xf numFmtId="0" fontId="10" fillId="0" borderId="1" applyAlignment="1" pivotButton="0" quotePrefix="0" xfId="0">
      <alignment horizontal="center"/>
    </xf>
    <xf numFmtId="9" fontId="10" fillId="0" borderId="1" applyAlignment="1" pivotButton="0" quotePrefix="0" xfId="0">
      <alignment horizontal="center"/>
    </xf>
    <xf numFmtId="167" fontId="10" fillId="0" borderId="1" applyAlignment="1" pivotButton="0" quotePrefix="0" xfId="0">
      <alignment horizontal="center"/>
    </xf>
    <xf numFmtId="0" fontId="2" fillId="2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8">
    <dxf>
      <fill>
        <patternFill patternType="solid">
          <fgColor rgb="00E6F4EA"/>
        </patternFill>
      </fill>
    </dxf>
    <dxf>
      <font>
        <color rgb="009BA3AC"/>
      </font>
      <fill>
        <patternFill patternType="solid">
          <fgColor rgb="00EEEEEE"/>
        </patternFill>
      </fill>
    </dxf>
    <dxf>
      <fill>
        <patternFill patternType="solid">
          <fgColor rgb="00FFF3E0"/>
        </patternFill>
      </fill>
    </dxf>
    <dxf>
      <font>
        <b val="1"/>
        <color rgb="00F20F24"/>
      </font>
      <fill>
        <patternFill patternType="solid">
          <fgColor rgb="00FFE1E4"/>
        </patternFill>
      </fill>
    </dxf>
    <dxf>
      <font>
        <b val="1"/>
      </font>
      <fill>
        <patternFill patternType="solid">
          <fgColor rgb="00E8F0FE"/>
        </patternFill>
      </fill>
    </dxf>
    <dxf>
      <font>
        <b val="1"/>
        <color rgb="00B77400"/>
      </font>
      <fill>
        <patternFill patternType="solid">
          <fgColor rgb="00FFF7E6"/>
        </patternFill>
      </fill>
    </dxf>
    <dxf>
      <fill>
        <patternFill patternType="solid">
          <fgColor rgb="00FFE1E4"/>
        </patternFill>
      </fill>
    </dxf>
    <dxf>
      <font>
        <b val="1"/>
        <color rgb="001B7F3B"/>
      </font>
      <fill>
        <patternFill patternType="solid">
          <fgColor rgb="00E6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402"/>
  <sheetViews>
    <sheetView workbookViewId="0">
      <pane xSplit="4" ySplit="2" topLeftCell="E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0" customWidth="1" min="2" max="2"/>
    <col width="9" customWidth="1" min="3" max="3"/>
    <col width="22" customWidth="1" min="4" max="4"/>
    <col width="15" customWidth="1" min="5" max="5"/>
    <col width="13" customWidth="1" min="6" max="6"/>
    <col width="16" customWidth="1" min="7" max="7"/>
    <col width="18" customWidth="1" min="8" max="8"/>
    <col width="14" customWidth="1" min="9" max="9"/>
    <col width="9" customWidth="1" min="10" max="10"/>
    <col width="8" customWidth="1" min="11" max="11"/>
    <col width="10" customWidth="1" min="12" max="12"/>
    <col width="9" customWidth="1" min="13" max="13"/>
    <col width="9" customWidth="1" min="14" max="14"/>
    <col width="8" customWidth="1" min="15" max="15"/>
    <col width="10" customWidth="1" min="16" max="16"/>
    <col width="13" customWidth="1" min="17" max="17"/>
    <col width="14" customWidth="1" min="18" max="18"/>
    <col width="15" customWidth="1" min="19" max="19"/>
    <col width="12" customWidth="1" min="20" max="20"/>
    <col width="14" customWidth="1" min="21" max="21"/>
    <col width="11" customWidth="1" min="22" max="22"/>
    <col width="10" customWidth="1" min="23" max="23"/>
    <col width="10" customWidth="1" min="24" max="24"/>
    <col width="14" customWidth="1" min="25" max="25"/>
    <col width="22" customWidth="1" min="26" max="26"/>
    <col width="11" customWidth="1" min="27" max="27"/>
    <col width="11" customWidth="1" min="28" max="28"/>
    <col width="8" customWidth="1" min="29" max="29"/>
    <col width="9" customWidth="1" min="30" max="30"/>
    <col width="26" customWidth="1" min="31" max="31"/>
    <col width="12" customWidth="1" min="32" max="32"/>
    <col width="30" customWidth="1" min="33" max="33"/>
    <col width="8" customWidth="1" min="34" max="34"/>
    <col width="6" customWidth="1" min="35" max="35"/>
  </cols>
  <sheetData>
    <row r="1">
      <c r="A1" s="1" t="inlineStr">
        <is>
          <t>CONTROLE DO FUNIL · SALES FLOW · uma linha por lead · lance antes da primeira mensagem</t>
        </is>
      </c>
    </row>
    <row r="2" ht="30" customHeight="1">
      <c r="A2" s="2" t="inlineStr">
        <is>
          <t>#</t>
        </is>
      </c>
      <c r="B2" s="2" t="inlineStr">
        <is>
          <t>DATA</t>
        </is>
      </c>
      <c r="C2" s="2" t="inlineStr">
        <is>
          <t>HORA DO LEAD</t>
        </is>
      </c>
      <c r="D2" s="2" t="inlineStr">
        <is>
          <t>NOME</t>
        </is>
      </c>
      <c r="E2" s="2" t="inlineStr">
        <is>
          <t>WHATSAPP</t>
        </is>
      </c>
      <c r="F2" s="2" t="inlineStr">
        <is>
          <t>ORIGEM</t>
        </is>
      </c>
      <c r="G2" s="2" t="inlineStr">
        <is>
          <t>CAMPANHA</t>
        </is>
      </c>
      <c r="H2" s="2" t="inlineStr">
        <is>
          <t>CARRO DO ANÚNCIO</t>
        </is>
      </c>
      <c r="I2" s="2" t="inlineStr">
        <is>
          <t>PRÉ-VENDEDOR</t>
        </is>
      </c>
      <c r="J2" s="2" t="inlineStr">
        <is>
          <t>HORA 1ª MSG</t>
        </is>
      </c>
      <c r="K2" s="2" t="inlineStr">
        <is>
          <t>EM 5 MIN?</t>
        </is>
      </c>
      <c r="L2" s="2" t="inlineStr">
        <is>
          <t>RESPONDEU?</t>
        </is>
      </c>
      <c r="M2" s="2" t="inlineStr">
        <is>
          <t>HORA RESPOSTA</t>
        </is>
      </c>
      <c r="N2" s="2" t="inlineStr">
        <is>
          <t>HORA LIGAÇÃO</t>
        </is>
      </c>
      <c r="O2" s="2" t="inlineStr">
        <is>
          <t>EM 15 MIN?</t>
        </is>
      </c>
      <c r="P2" s="2" t="inlineStr">
        <is>
          <t>FICHA CHEIA?</t>
        </is>
      </c>
      <c r="Q2" s="2" t="inlineStr">
        <is>
          <t>ETIQUETA</t>
        </is>
      </c>
      <c r="R2" s="3" t="inlineStr">
        <is>
          <t>VENDEDOR</t>
        </is>
      </c>
      <c r="S2" s="3" t="inlineStr">
        <is>
          <t>ETAPA</t>
        </is>
      </c>
      <c r="T2" s="3" t="inlineStr">
        <is>
          <t>CONVERSÃO</t>
        </is>
      </c>
      <c r="U2" s="3" t="inlineStr">
        <is>
          <t>DIA E HORA</t>
        </is>
      </c>
      <c r="V2" s="3" t="inlineStr">
        <is>
          <t>COMPARECEU?</t>
        </is>
      </c>
      <c r="W2" s="3" t="inlineStr">
        <is>
          <t>PROPOSTA?</t>
        </is>
      </c>
      <c r="X2" s="3" t="inlineStr">
        <is>
          <t>VALIDADE</t>
        </is>
      </c>
      <c r="Y2" s="3" t="inlineStr">
        <is>
          <t>VALOR DA VENDA</t>
        </is>
      </c>
      <c r="Z2" s="4" t="inlineStr">
        <is>
          <t>MOTIVO DA PERDA</t>
        </is>
      </c>
      <c r="AA2" s="4" t="inlineStr">
        <is>
          <t>DATA DA PERDA</t>
        </is>
      </c>
      <c r="AB2" s="4" t="inlineStr">
        <is>
          <t>RETORNO EM</t>
        </is>
      </c>
      <c r="AC2" s="4" t="inlineStr">
        <is>
          <t>RÉGUA</t>
        </is>
      </c>
      <c r="AD2" s="5" t="inlineStr">
        <is>
          <t>LIGAÇÕES</t>
        </is>
      </c>
      <c r="AE2" s="5" t="inlineStr">
        <is>
          <t>PRÓXIMA AÇÃO</t>
        </is>
      </c>
      <c r="AF2" s="5" t="inlineStr">
        <is>
          <t>DATA PRÓX. AÇÃO</t>
        </is>
      </c>
      <c r="AG2" s="5" t="inlineStr">
        <is>
          <t>OBSERVAÇÕES</t>
        </is>
      </c>
      <c r="AH2" s="5" t="inlineStr">
        <is>
          <t>SEMANA</t>
        </is>
      </c>
      <c r="AI2" s="5" t="inlineStr">
        <is>
          <t>MÊS</t>
        </is>
      </c>
    </row>
    <row r="3">
      <c r="A3" s="6">
        <f>IF(D3="","",ROW()-2)</f>
        <v/>
      </c>
      <c r="B3" s="7" t="n"/>
      <c r="C3" s="8" t="n"/>
      <c r="D3" s="9" t="n"/>
      <c r="E3" s="9" t="n"/>
      <c r="F3" s="9" t="n"/>
      <c r="G3" s="9" t="n"/>
      <c r="H3" s="9" t="n"/>
      <c r="I3" s="9" t="n"/>
      <c r="J3" s="8" t="n"/>
      <c r="K3" s="10">
        <f>IF(OR(C3="",J3=""),"",IF((J3-C3)*1440&lt;=5,"Sim","Não"))</f>
        <v/>
      </c>
      <c r="L3" s="9" t="n"/>
      <c r="M3" s="8" t="n"/>
      <c r="N3" s="8" t="n"/>
      <c r="O3" s="10">
        <f>IF(OR(M3="",N3=""),"",IF((N3-M3)*1440&lt;=15,"Sim","Não"))</f>
        <v/>
      </c>
      <c r="P3" s="9" t="n"/>
      <c r="Q3" s="9" t="n"/>
      <c r="R3" s="9" t="n"/>
      <c r="S3" s="9" t="n"/>
      <c r="T3" s="9" t="n"/>
      <c r="U3" s="11" t="n"/>
      <c r="V3" s="9" t="n"/>
      <c r="W3" s="9" t="n"/>
      <c r="X3" s="7" t="n"/>
      <c r="Y3" s="12" t="n"/>
      <c r="Z3" s="9" t="n"/>
      <c r="AA3" s="7" t="n"/>
      <c r="AB3" s="13">
        <f>IF(OR(Z3="",AA3=""),"",IF(VLOOKUP(Z3,LISTAS!$H$3:$I$12,2,FALSE)=0,"não volta",AA3+VLOOKUP(Z3,LISTAS!$H$3:$I$12,2,FALSE)))</f>
        <v/>
      </c>
      <c r="AC3" s="9" t="n"/>
      <c r="AD3" s="9" t="n"/>
      <c r="AE3" s="9" t="n"/>
      <c r="AF3" s="7" t="n"/>
      <c r="AG3" s="9" t="n"/>
      <c r="AH3" s="10">
        <f>IF(B3="","",TEXT(WEEKNUM(B3,2),"00"))</f>
        <v/>
      </c>
      <c r="AI3" s="10">
        <f>IF(B3="","",TEXT(B3,"mm"))</f>
        <v/>
      </c>
    </row>
    <row r="4">
      <c r="A4" s="6">
        <f>IF(D4="","",ROW()-2)</f>
        <v/>
      </c>
      <c r="B4" s="7" t="n"/>
      <c r="C4" s="8" t="n"/>
      <c r="D4" s="9" t="n"/>
      <c r="E4" s="9" t="n"/>
      <c r="F4" s="9" t="n"/>
      <c r="G4" s="9" t="n"/>
      <c r="H4" s="9" t="n"/>
      <c r="I4" s="9" t="n"/>
      <c r="J4" s="8" t="n"/>
      <c r="K4" s="10">
        <f>IF(OR(C4="",J4=""),"",IF((J4-C4)*1440&lt;=5,"Sim","Não"))</f>
        <v/>
      </c>
      <c r="L4" s="9" t="n"/>
      <c r="M4" s="8" t="n"/>
      <c r="N4" s="8" t="n"/>
      <c r="O4" s="10">
        <f>IF(OR(M4="",N4=""),"",IF((N4-M4)*1440&lt;=15,"Sim","Não"))</f>
        <v/>
      </c>
      <c r="P4" s="9" t="n"/>
      <c r="Q4" s="9" t="n"/>
      <c r="R4" s="9" t="n"/>
      <c r="S4" s="9" t="n"/>
      <c r="T4" s="9" t="n"/>
      <c r="U4" s="11" t="n"/>
      <c r="V4" s="9" t="n"/>
      <c r="W4" s="9" t="n"/>
      <c r="X4" s="7" t="n"/>
      <c r="Y4" s="12" t="n"/>
      <c r="Z4" s="9" t="n"/>
      <c r="AA4" s="7" t="n"/>
      <c r="AB4" s="13">
        <f>IF(OR(Z4="",AA4=""),"",IF(VLOOKUP(Z4,LISTAS!$H$3:$I$12,2,FALSE)=0,"não volta",AA4+VLOOKUP(Z4,LISTAS!$H$3:$I$12,2,FALSE)))</f>
        <v/>
      </c>
      <c r="AC4" s="9" t="n"/>
      <c r="AD4" s="9" t="n"/>
      <c r="AE4" s="9" t="n"/>
      <c r="AF4" s="7" t="n"/>
      <c r="AG4" s="9" t="n"/>
      <c r="AH4" s="10">
        <f>IF(B4="","",TEXT(WEEKNUM(B4,2),"00"))</f>
        <v/>
      </c>
      <c r="AI4" s="10">
        <f>IF(B4="","",TEXT(B4,"mm"))</f>
        <v/>
      </c>
    </row>
    <row r="5">
      <c r="A5" s="6">
        <f>IF(D5="","",ROW()-2)</f>
        <v/>
      </c>
      <c r="B5" s="7" t="n"/>
      <c r="C5" s="8" t="n"/>
      <c r="D5" s="9" t="n"/>
      <c r="E5" s="9" t="n"/>
      <c r="F5" s="9" t="n"/>
      <c r="G5" s="9" t="n"/>
      <c r="H5" s="9" t="n"/>
      <c r="I5" s="9" t="n"/>
      <c r="J5" s="8" t="n"/>
      <c r="K5" s="10">
        <f>IF(OR(C5="",J5=""),"",IF((J5-C5)*1440&lt;=5,"Sim","Não"))</f>
        <v/>
      </c>
      <c r="L5" s="9" t="n"/>
      <c r="M5" s="8" t="n"/>
      <c r="N5" s="8" t="n"/>
      <c r="O5" s="10">
        <f>IF(OR(M5="",N5=""),"",IF((N5-M5)*1440&lt;=15,"Sim","Não"))</f>
        <v/>
      </c>
      <c r="P5" s="9" t="n"/>
      <c r="Q5" s="9" t="n"/>
      <c r="R5" s="9" t="n"/>
      <c r="S5" s="9" t="n"/>
      <c r="T5" s="9" t="n"/>
      <c r="U5" s="11" t="n"/>
      <c r="V5" s="9" t="n"/>
      <c r="W5" s="9" t="n"/>
      <c r="X5" s="7" t="n"/>
      <c r="Y5" s="12" t="n"/>
      <c r="Z5" s="9" t="n"/>
      <c r="AA5" s="7" t="n"/>
      <c r="AB5" s="13">
        <f>IF(OR(Z5="",AA5=""),"",IF(VLOOKUP(Z5,LISTAS!$H$3:$I$12,2,FALSE)=0,"não volta",AA5+VLOOKUP(Z5,LISTAS!$H$3:$I$12,2,FALSE)))</f>
        <v/>
      </c>
      <c r="AC5" s="9" t="n"/>
      <c r="AD5" s="9" t="n"/>
      <c r="AE5" s="9" t="n"/>
      <c r="AF5" s="7" t="n"/>
      <c r="AG5" s="9" t="n"/>
      <c r="AH5" s="10">
        <f>IF(B5="","",TEXT(WEEKNUM(B5,2),"00"))</f>
        <v/>
      </c>
      <c r="AI5" s="10">
        <f>IF(B5="","",TEXT(B5,"mm"))</f>
        <v/>
      </c>
    </row>
    <row r="6">
      <c r="A6" s="6">
        <f>IF(D6="","",ROW()-2)</f>
        <v/>
      </c>
      <c r="B6" s="7" t="n"/>
      <c r="C6" s="8" t="n"/>
      <c r="D6" s="9" t="n"/>
      <c r="E6" s="9" t="n"/>
      <c r="F6" s="9" t="n"/>
      <c r="G6" s="9" t="n"/>
      <c r="H6" s="9" t="n"/>
      <c r="I6" s="9" t="n"/>
      <c r="J6" s="8" t="n"/>
      <c r="K6" s="10">
        <f>IF(OR(C6="",J6=""),"",IF((J6-C6)*1440&lt;=5,"Sim","Não"))</f>
        <v/>
      </c>
      <c r="L6" s="9" t="n"/>
      <c r="M6" s="8" t="n"/>
      <c r="N6" s="8" t="n"/>
      <c r="O6" s="10">
        <f>IF(OR(M6="",N6=""),"",IF((N6-M6)*1440&lt;=15,"Sim","Não"))</f>
        <v/>
      </c>
      <c r="P6" s="9" t="n"/>
      <c r="Q6" s="9" t="n"/>
      <c r="R6" s="9" t="n"/>
      <c r="S6" s="9" t="n"/>
      <c r="T6" s="9" t="n"/>
      <c r="U6" s="11" t="n"/>
      <c r="V6" s="9" t="n"/>
      <c r="W6" s="9" t="n"/>
      <c r="X6" s="7" t="n"/>
      <c r="Y6" s="12" t="n"/>
      <c r="Z6" s="9" t="n"/>
      <c r="AA6" s="7" t="n"/>
      <c r="AB6" s="13">
        <f>IF(OR(Z6="",AA6=""),"",IF(VLOOKUP(Z6,LISTAS!$H$3:$I$12,2,FALSE)=0,"não volta",AA6+VLOOKUP(Z6,LISTAS!$H$3:$I$12,2,FALSE)))</f>
        <v/>
      </c>
      <c r="AC6" s="9" t="n"/>
      <c r="AD6" s="9" t="n"/>
      <c r="AE6" s="9" t="n"/>
      <c r="AF6" s="7" t="n"/>
      <c r="AG6" s="9" t="n"/>
      <c r="AH6" s="10">
        <f>IF(B6="","",TEXT(WEEKNUM(B6,2),"00"))</f>
        <v/>
      </c>
      <c r="AI6" s="10">
        <f>IF(B6="","",TEXT(B6,"mm"))</f>
        <v/>
      </c>
    </row>
    <row r="7">
      <c r="A7" s="6">
        <f>IF(D7="","",ROW()-2)</f>
        <v/>
      </c>
      <c r="B7" s="7" t="n"/>
      <c r="C7" s="8" t="n"/>
      <c r="D7" s="9" t="n"/>
      <c r="E7" s="9" t="n"/>
      <c r="F7" s="9" t="n"/>
      <c r="G7" s="9" t="n"/>
      <c r="H7" s="9" t="n"/>
      <c r="I7" s="9" t="n"/>
      <c r="J7" s="8" t="n"/>
      <c r="K7" s="10">
        <f>IF(OR(C7="",J7=""),"",IF((J7-C7)*1440&lt;=5,"Sim","Não"))</f>
        <v/>
      </c>
      <c r="L7" s="9" t="n"/>
      <c r="M7" s="8" t="n"/>
      <c r="N7" s="8" t="n"/>
      <c r="O7" s="10">
        <f>IF(OR(M7="",N7=""),"",IF((N7-M7)*1440&lt;=15,"Sim","Não"))</f>
        <v/>
      </c>
      <c r="P7" s="9" t="n"/>
      <c r="Q7" s="9" t="n"/>
      <c r="R7" s="9" t="n"/>
      <c r="S7" s="9" t="n"/>
      <c r="T7" s="9" t="n"/>
      <c r="U7" s="11" t="n"/>
      <c r="V7" s="9" t="n"/>
      <c r="W7" s="9" t="n"/>
      <c r="X7" s="7" t="n"/>
      <c r="Y7" s="12" t="n"/>
      <c r="Z7" s="9" t="n"/>
      <c r="AA7" s="7" t="n"/>
      <c r="AB7" s="13">
        <f>IF(OR(Z7="",AA7=""),"",IF(VLOOKUP(Z7,LISTAS!$H$3:$I$12,2,FALSE)=0,"não volta",AA7+VLOOKUP(Z7,LISTAS!$H$3:$I$12,2,FALSE)))</f>
        <v/>
      </c>
      <c r="AC7" s="9" t="n"/>
      <c r="AD7" s="9" t="n"/>
      <c r="AE7" s="9" t="n"/>
      <c r="AF7" s="7" t="n"/>
      <c r="AG7" s="9" t="n"/>
      <c r="AH7" s="10">
        <f>IF(B7="","",TEXT(WEEKNUM(B7,2),"00"))</f>
        <v/>
      </c>
      <c r="AI7" s="10">
        <f>IF(B7="","",TEXT(B7,"mm"))</f>
        <v/>
      </c>
    </row>
    <row r="8">
      <c r="A8" s="6">
        <f>IF(D8="","",ROW()-2)</f>
        <v/>
      </c>
      <c r="B8" s="7" t="n"/>
      <c r="C8" s="8" t="n"/>
      <c r="D8" s="9" t="n"/>
      <c r="E8" s="9" t="n"/>
      <c r="F8" s="9" t="n"/>
      <c r="G8" s="9" t="n"/>
      <c r="H8" s="9" t="n"/>
      <c r="I8" s="9" t="n"/>
      <c r="J8" s="8" t="n"/>
      <c r="K8" s="10">
        <f>IF(OR(C8="",J8=""),"",IF((J8-C8)*1440&lt;=5,"Sim","Não"))</f>
        <v/>
      </c>
      <c r="L8" s="9" t="n"/>
      <c r="M8" s="8" t="n"/>
      <c r="N8" s="8" t="n"/>
      <c r="O8" s="10">
        <f>IF(OR(M8="",N8=""),"",IF((N8-M8)*1440&lt;=15,"Sim","Não"))</f>
        <v/>
      </c>
      <c r="P8" s="9" t="n"/>
      <c r="Q8" s="9" t="n"/>
      <c r="R8" s="9" t="n"/>
      <c r="S8" s="9" t="n"/>
      <c r="T8" s="9" t="n"/>
      <c r="U8" s="11" t="n"/>
      <c r="V8" s="9" t="n"/>
      <c r="W8" s="9" t="n"/>
      <c r="X8" s="7" t="n"/>
      <c r="Y8" s="12" t="n"/>
      <c r="Z8" s="9" t="n"/>
      <c r="AA8" s="7" t="n"/>
      <c r="AB8" s="13">
        <f>IF(OR(Z8="",AA8=""),"",IF(VLOOKUP(Z8,LISTAS!$H$3:$I$12,2,FALSE)=0,"não volta",AA8+VLOOKUP(Z8,LISTAS!$H$3:$I$12,2,FALSE)))</f>
        <v/>
      </c>
      <c r="AC8" s="9" t="n"/>
      <c r="AD8" s="9" t="n"/>
      <c r="AE8" s="9" t="n"/>
      <c r="AF8" s="7" t="n"/>
      <c r="AG8" s="9" t="n"/>
      <c r="AH8" s="10">
        <f>IF(B8="","",TEXT(WEEKNUM(B8,2),"00"))</f>
        <v/>
      </c>
      <c r="AI8" s="10">
        <f>IF(B8="","",TEXT(B8,"mm"))</f>
        <v/>
      </c>
    </row>
    <row r="9">
      <c r="A9" s="6">
        <f>IF(D9="","",ROW()-2)</f>
        <v/>
      </c>
      <c r="B9" s="7" t="n"/>
      <c r="C9" s="8" t="n"/>
      <c r="D9" s="9" t="n"/>
      <c r="E9" s="9" t="n"/>
      <c r="F9" s="9" t="n"/>
      <c r="G9" s="9" t="n"/>
      <c r="H9" s="9" t="n"/>
      <c r="I9" s="9" t="n"/>
      <c r="J9" s="8" t="n"/>
      <c r="K9" s="10">
        <f>IF(OR(C9="",J9=""),"",IF((J9-C9)*1440&lt;=5,"Sim","Não"))</f>
        <v/>
      </c>
      <c r="L9" s="9" t="n"/>
      <c r="M9" s="8" t="n"/>
      <c r="N9" s="8" t="n"/>
      <c r="O9" s="10">
        <f>IF(OR(M9="",N9=""),"",IF((N9-M9)*1440&lt;=15,"Sim","Não"))</f>
        <v/>
      </c>
      <c r="P9" s="9" t="n"/>
      <c r="Q9" s="9" t="n"/>
      <c r="R9" s="9" t="n"/>
      <c r="S9" s="9" t="n"/>
      <c r="T9" s="9" t="n"/>
      <c r="U9" s="11" t="n"/>
      <c r="V9" s="9" t="n"/>
      <c r="W9" s="9" t="n"/>
      <c r="X9" s="7" t="n"/>
      <c r="Y9" s="12" t="n"/>
      <c r="Z9" s="9" t="n"/>
      <c r="AA9" s="7" t="n"/>
      <c r="AB9" s="13">
        <f>IF(OR(Z9="",AA9=""),"",IF(VLOOKUP(Z9,LISTAS!$H$3:$I$12,2,FALSE)=0,"não volta",AA9+VLOOKUP(Z9,LISTAS!$H$3:$I$12,2,FALSE)))</f>
        <v/>
      </c>
      <c r="AC9" s="9" t="n"/>
      <c r="AD9" s="9" t="n"/>
      <c r="AE9" s="9" t="n"/>
      <c r="AF9" s="7" t="n"/>
      <c r="AG9" s="9" t="n"/>
      <c r="AH9" s="10">
        <f>IF(B9="","",TEXT(WEEKNUM(B9,2),"00"))</f>
        <v/>
      </c>
      <c r="AI9" s="10">
        <f>IF(B9="","",TEXT(B9,"mm"))</f>
        <v/>
      </c>
    </row>
    <row r="10">
      <c r="A10" s="6">
        <f>IF(D10="","",ROW()-2)</f>
        <v/>
      </c>
      <c r="B10" s="7" t="n"/>
      <c r="C10" s="8" t="n"/>
      <c r="D10" s="9" t="n"/>
      <c r="E10" s="9" t="n"/>
      <c r="F10" s="9" t="n"/>
      <c r="G10" s="9" t="n"/>
      <c r="H10" s="9" t="n"/>
      <c r="I10" s="9" t="n"/>
      <c r="J10" s="8" t="n"/>
      <c r="K10" s="10">
        <f>IF(OR(C10="",J10=""),"",IF((J10-C10)*1440&lt;=5,"Sim","Não"))</f>
        <v/>
      </c>
      <c r="L10" s="9" t="n"/>
      <c r="M10" s="8" t="n"/>
      <c r="N10" s="8" t="n"/>
      <c r="O10" s="10">
        <f>IF(OR(M10="",N10=""),"",IF((N10-M10)*1440&lt;=15,"Sim","Não"))</f>
        <v/>
      </c>
      <c r="P10" s="9" t="n"/>
      <c r="Q10" s="9" t="n"/>
      <c r="R10" s="9" t="n"/>
      <c r="S10" s="9" t="n"/>
      <c r="T10" s="9" t="n"/>
      <c r="U10" s="11" t="n"/>
      <c r="V10" s="9" t="n"/>
      <c r="W10" s="9" t="n"/>
      <c r="X10" s="7" t="n"/>
      <c r="Y10" s="12" t="n"/>
      <c r="Z10" s="9" t="n"/>
      <c r="AA10" s="7" t="n"/>
      <c r="AB10" s="13">
        <f>IF(OR(Z10="",AA10=""),"",IF(VLOOKUP(Z10,LISTAS!$H$3:$I$12,2,FALSE)=0,"não volta",AA10+VLOOKUP(Z10,LISTAS!$H$3:$I$12,2,FALSE)))</f>
        <v/>
      </c>
      <c r="AC10" s="9" t="n"/>
      <c r="AD10" s="9" t="n"/>
      <c r="AE10" s="9" t="n"/>
      <c r="AF10" s="7" t="n"/>
      <c r="AG10" s="9" t="n"/>
      <c r="AH10" s="10">
        <f>IF(B10="","",TEXT(WEEKNUM(B10,2),"00"))</f>
        <v/>
      </c>
      <c r="AI10" s="10">
        <f>IF(B10="","",TEXT(B10,"mm"))</f>
        <v/>
      </c>
    </row>
    <row r="11">
      <c r="A11" s="6">
        <f>IF(D11="","",ROW()-2)</f>
        <v/>
      </c>
      <c r="B11" s="7" t="n"/>
      <c r="C11" s="8" t="n"/>
      <c r="D11" s="9" t="n"/>
      <c r="E11" s="9" t="n"/>
      <c r="F11" s="9" t="n"/>
      <c r="G11" s="9" t="n"/>
      <c r="H11" s="9" t="n"/>
      <c r="I11" s="9" t="n"/>
      <c r="J11" s="8" t="n"/>
      <c r="K11" s="10">
        <f>IF(OR(C11="",J11=""),"",IF((J11-C11)*1440&lt;=5,"Sim","Não"))</f>
        <v/>
      </c>
      <c r="L11" s="9" t="n"/>
      <c r="M11" s="8" t="n"/>
      <c r="N11" s="8" t="n"/>
      <c r="O11" s="10">
        <f>IF(OR(M11="",N11=""),"",IF((N11-M11)*1440&lt;=15,"Sim","Não"))</f>
        <v/>
      </c>
      <c r="P11" s="9" t="n"/>
      <c r="Q11" s="9" t="n"/>
      <c r="R11" s="9" t="n"/>
      <c r="S11" s="9" t="n"/>
      <c r="T11" s="9" t="n"/>
      <c r="U11" s="11" t="n"/>
      <c r="V11" s="9" t="n"/>
      <c r="W11" s="9" t="n"/>
      <c r="X11" s="7" t="n"/>
      <c r="Y11" s="12" t="n"/>
      <c r="Z11" s="9" t="n"/>
      <c r="AA11" s="7" t="n"/>
      <c r="AB11" s="13">
        <f>IF(OR(Z11="",AA11=""),"",IF(VLOOKUP(Z11,LISTAS!$H$3:$I$12,2,FALSE)=0,"não volta",AA11+VLOOKUP(Z11,LISTAS!$H$3:$I$12,2,FALSE)))</f>
        <v/>
      </c>
      <c r="AC11" s="9" t="n"/>
      <c r="AD11" s="9" t="n"/>
      <c r="AE11" s="9" t="n"/>
      <c r="AF11" s="7" t="n"/>
      <c r="AG11" s="9" t="n"/>
      <c r="AH11" s="10">
        <f>IF(B11="","",TEXT(WEEKNUM(B11,2),"00"))</f>
        <v/>
      </c>
      <c r="AI11" s="10">
        <f>IF(B11="","",TEXT(B11,"mm"))</f>
        <v/>
      </c>
    </row>
    <row r="12">
      <c r="A12" s="6">
        <f>IF(D12="","",ROW()-2)</f>
        <v/>
      </c>
      <c r="B12" s="7" t="n"/>
      <c r="C12" s="8" t="n"/>
      <c r="D12" s="9" t="n"/>
      <c r="E12" s="9" t="n"/>
      <c r="F12" s="9" t="n"/>
      <c r="G12" s="9" t="n"/>
      <c r="H12" s="9" t="n"/>
      <c r="I12" s="9" t="n"/>
      <c r="J12" s="8" t="n"/>
      <c r="K12" s="10">
        <f>IF(OR(C12="",J12=""),"",IF((J12-C12)*1440&lt;=5,"Sim","Não"))</f>
        <v/>
      </c>
      <c r="L12" s="9" t="n"/>
      <c r="M12" s="8" t="n"/>
      <c r="N12" s="8" t="n"/>
      <c r="O12" s="10">
        <f>IF(OR(M12="",N12=""),"",IF((N12-M12)*1440&lt;=15,"Sim","Não"))</f>
        <v/>
      </c>
      <c r="P12" s="9" t="n"/>
      <c r="Q12" s="9" t="n"/>
      <c r="R12" s="9" t="n"/>
      <c r="S12" s="9" t="n"/>
      <c r="T12" s="9" t="n"/>
      <c r="U12" s="11" t="n"/>
      <c r="V12" s="9" t="n"/>
      <c r="W12" s="9" t="n"/>
      <c r="X12" s="7" t="n"/>
      <c r="Y12" s="12" t="n"/>
      <c r="Z12" s="9" t="n"/>
      <c r="AA12" s="7" t="n"/>
      <c r="AB12" s="13">
        <f>IF(OR(Z12="",AA12=""),"",IF(VLOOKUP(Z12,LISTAS!$H$3:$I$12,2,FALSE)=0,"não volta",AA12+VLOOKUP(Z12,LISTAS!$H$3:$I$12,2,FALSE)))</f>
        <v/>
      </c>
      <c r="AC12" s="9" t="n"/>
      <c r="AD12" s="9" t="n"/>
      <c r="AE12" s="9" t="n"/>
      <c r="AF12" s="7" t="n"/>
      <c r="AG12" s="9" t="n"/>
      <c r="AH12" s="10">
        <f>IF(B12="","",TEXT(WEEKNUM(B12,2),"00"))</f>
        <v/>
      </c>
      <c r="AI12" s="10">
        <f>IF(B12="","",TEXT(B12,"mm"))</f>
        <v/>
      </c>
    </row>
    <row r="13">
      <c r="A13" s="6">
        <f>IF(D13="","",ROW()-2)</f>
        <v/>
      </c>
      <c r="B13" s="7" t="n"/>
      <c r="C13" s="8" t="n"/>
      <c r="D13" s="9" t="n"/>
      <c r="E13" s="9" t="n"/>
      <c r="F13" s="9" t="n"/>
      <c r="G13" s="9" t="n"/>
      <c r="H13" s="9" t="n"/>
      <c r="I13" s="9" t="n"/>
      <c r="J13" s="8" t="n"/>
      <c r="K13" s="10">
        <f>IF(OR(C13="",J13=""),"",IF((J13-C13)*1440&lt;=5,"Sim","Não"))</f>
        <v/>
      </c>
      <c r="L13" s="9" t="n"/>
      <c r="M13" s="8" t="n"/>
      <c r="N13" s="8" t="n"/>
      <c r="O13" s="10">
        <f>IF(OR(M13="",N13=""),"",IF((N13-M13)*1440&lt;=15,"Sim","Não"))</f>
        <v/>
      </c>
      <c r="P13" s="9" t="n"/>
      <c r="Q13" s="9" t="n"/>
      <c r="R13" s="9" t="n"/>
      <c r="S13" s="9" t="n"/>
      <c r="T13" s="9" t="n"/>
      <c r="U13" s="11" t="n"/>
      <c r="V13" s="9" t="n"/>
      <c r="W13" s="9" t="n"/>
      <c r="X13" s="7" t="n"/>
      <c r="Y13" s="12" t="n"/>
      <c r="Z13" s="9" t="n"/>
      <c r="AA13" s="7" t="n"/>
      <c r="AB13" s="13">
        <f>IF(OR(Z13="",AA13=""),"",IF(VLOOKUP(Z13,LISTAS!$H$3:$I$12,2,FALSE)=0,"não volta",AA13+VLOOKUP(Z13,LISTAS!$H$3:$I$12,2,FALSE)))</f>
        <v/>
      </c>
      <c r="AC13" s="9" t="n"/>
      <c r="AD13" s="9" t="n"/>
      <c r="AE13" s="9" t="n"/>
      <c r="AF13" s="7" t="n"/>
      <c r="AG13" s="9" t="n"/>
      <c r="AH13" s="10">
        <f>IF(B13="","",TEXT(WEEKNUM(B13,2),"00"))</f>
        <v/>
      </c>
      <c r="AI13" s="10">
        <f>IF(B13="","",TEXT(B13,"mm"))</f>
        <v/>
      </c>
    </row>
    <row r="14">
      <c r="A14" s="6">
        <f>IF(D14="","",ROW()-2)</f>
        <v/>
      </c>
      <c r="B14" s="7" t="n"/>
      <c r="C14" s="8" t="n"/>
      <c r="D14" s="9" t="n"/>
      <c r="E14" s="9" t="n"/>
      <c r="F14" s="9" t="n"/>
      <c r="G14" s="9" t="n"/>
      <c r="H14" s="9" t="n"/>
      <c r="I14" s="9" t="n"/>
      <c r="J14" s="8" t="n"/>
      <c r="K14" s="10">
        <f>IF(OR(C14="",J14=""),"",IF((J14-C14)*1440&lt;=5,"Sim","Não"))</f>
        <v/>
      </c>
      <c r="L14" s="9" t="n"/>
      <c r="M14" s="8" t="n"/>
      <c r="N14" s="8" t="n"/>
      <c r="O14" s="10">
        <f>IF(OR(M14="",N14=""),"",IF((N14-M14)*1440&lt;=15,"Sim","Não"))</f>
        <v/>
      </c>
      <c r="P14" s="9" t="n"/>
      <c r="Q14" s="9" t="n"/>
      <c r="R14" s="9" t="n"/>
      <c r="S14" s="9" t="n"/>
      <c r="T14" s="9" t="n"/>
      <c r="U14" s="11" t="n"/>
      <c r="V14" s="9" t="n"/>
      <c r="W14" s="9" t="n"/>
      <c r="X14" s="7" t="n"/>
      <c r="Y14" s="12" t="n"/>
      <c r="Z14" s="9" t="n"/>
      <c r="AA14" s="7" t="n"/>
      <c r="AB14" s="13">
        <f>IF(OR(Z14="",AA14=""),"",IF(VLOOKUP(Z14,LISTAS!$H$3:$I$12,2,FALSE)=0,"não volta",AA14+VLOOKUP(Z14,LISTAS!$H$3:$I$12,2,FALSE)))</f>
        <v/>
      </c>
      <c r="AC14" s="9" t="n"/>
      <c r="AD14" s="9" t="n"/>
      <c r="AE14" s="9" t="n"/>
      <c r="AF14" s="7" t="n"/>
      <c r="AG14" s="9" t="n"/>
      <c r="AH14" s="10">
        <f>IF(B14="","",TEXT(WEEKNUM(B14,2),"00"))</f>
        <v/>
      </c>
      <c r="AI14" s="10">
        <f>IF(B14="","",TEXT(B14,"mm"))</f>
        <v/>
      </c>
    </row>
    <row r="15">
      <c r="A15" s="6">
        <f>IF(D15="","",ROW()-2)</f>
        <v/>
      </c>
      <c r="B15" s="7" t="n"/>
      <c r="C15" s="8" t="n"/>
      <c r="D15" s="9" t="n"/>
      <c r="E15" s="9" t="n"/>
      <c r="F15" s="9" t="n"/>
      <c r="G15" s="9" t="n"/>
      <c r="H15" s="9" t="n"/>
      <c r="I15" s="9" t="n"/>
      <c r="J15" s="8" t="n"/>
      <c r="K15" s="10">
        <f>IF(OR(C15="",J15=""),"",IF((J15-C15)*1440&lt;=5,"Sim","Não"))</f>
        <v/>
      </c>
      <c r="L15" s="9" t="n"/>
      <c r="M15" s="8" t="n"/>
      <c r="N15" s="8" t="n"/>
      <c r="O15" s="10">
        <f>IF(OR(M15="",N15=""),"",IF((N15-M15)*1440&lt;=15,"Sim","Não"))</f>
        <v/>
      </c>
      <c r="P15" s="9" t="n"/>
      <c r="Q15" s="9" t="n"/>
      <c r="R15" s="9" t="n"/>
      <c r="S15" s="9" t="n"/>
      <c r="T15" s="9" t="n"/>
      <c r="U15" s="11" t="n"/>
      <c r="V15" s="9" t="n"/>
      <c r="W15" s="9" t="n"/>
      <c r="X15" s="7" t="n"/>
      <c r="Y15" s="12" t="n"/>
      <c r="Z15" s="9" t="n"/>
      <c r="AA15" s="7" t="n"/>
      <c r="AB15" s="13">
        <f>IF(OR(Z15="",AA15=""),"",IF(VLOOKUP(Z15,LISTAS!$H$3:$I$12,2,FALSE)=0,"não volta",AA15+VLOOKUP(Z15,LISTAS!$H$3:$I$12,2,FALSE)))</f>
        <v/>
      </c>
      <c r="AC15" s="9" t="n"/>
      <c r="AD15" s="9" t="n"/>
      <c r="AE15" s="9" t="n"/>
      <c r="AF15" s="7" t="n"/>
      <c r="AG15" s="9" t="n"/>
      <c r="AH15" s="10">
        <f>IF(B15="","",TEXT(WEEKNUM(B15,2),"00"))</f>
        <v/>
      </c>
      <c r="AI15" s="10">
        <f>IF(B15="","",TEXT(B15,"mm"))</f>
        <v/>
      </c>
    </row>
    <row r="16">
      <c r="A16" s="6">
        <f>IF(D16="","",ROW()-2)</f>
        <v/>
      </c>
      <c r="B16" s="7" t="n"/>
      <c r="C16" s="8" t="n"/>
      <c r="D16" s="9" t="n"/>
      <c r="E16" s="9" t="n"/>
      <c r="F16" s="9" t="n"/>
      <c r="G16" s="9" t="n"/>
      <c r="H16" s="9" t="n"/>
      <c r="I16" s="9" t="n"/>
      <c r="J16" s="8" t="n"/>
      <c r="K16" s="10">
        <f>IF(OR(C16="",J16=""),"",IF((J16-C16)*1440&lt;=5,"Sim","Não"))</f>
        <v/>
      </c>
      <c r="L16" s="9" t="n"/>
      <c r="M16" s="8" t="n"/>
      <c r="N16" s="8" t="n"/>
      <c r="O16" s="10">
        <f>IF(OR(M16="",N16=""),"",IF((N16-M16)*1440&lt;=15,"Sim","Não"))</f>
        <v/>
      </c>
      <c r="P16" s="9" t="n"/>
      <c r="Q16" s="9" t="n"/>
      <c r="R16" s="9" t="n"/>
      <c r="S16" s="9" t="n"/>
      <c r="T16" s="9" t="n"/>
      <c r="U16" s="11" t="n"/>
      <c r="V16" s="9" t="n"/>
      <c r="W16" s="9" t="n"/>
      <c r="X16" s="7" t="n"/>
      <c r="Y16" s="12" t="n"/>
      <c r="Z16" s="9" t="n"/>
      <c r="AA16" s="7" t="n"/>
      <c r="AB16" s="13">
        <f>IF(OR(Z16="",AA16=""),"",IF(VLOOKUP(Z16,LISTAS!$H$3:$I$12,2,FALSE)=0,"não volta",AA16+VLOOKUP(Z16,LISTAS!$H$3:$I$12,2,FALSE)))</f>
        <v/>
      </c>
      <c r="AC16" s="9" t="n"/>
      <c r="AD16" s="9" t="n"/>
      <c r="AE16" s="9" t="n"/>
      <c r="AF16" s="7" t="n"/>
      <c r="AG16" s="9" t="n"/>
      <c r="AH16" s="10">
        <f>IF(B16="","",TEXT(WEEKNUM(B16,2),"00"))</f>
        <v/>
      </c>
      <c r="AI16" s="10">
        <f>IF(B16="","",TEXT(B16,"mm"))</f>
        <v/>
      </c>
    </row>
    <row r="17">
      <c r="A17" s="6">
        <f>IF(D17="","",ROW()-2)</f>
        <v/>
      </c>
      <c r="B17" s="7" t="n"/>
      <c r="C17" s="8" t="n"/>
      <c r="D17" s="9" t="n"/>
      <c r="E17" s="9" t="n"/>
      <c r="F17" s="9" t="n"/>
      <c r="G17" s="9" t="n"/>
      <c r="H17" s="9" t="n"/>
      <c r="I17" s="9" t="n"/>
      <c r="J17" s="8" t="n"/>
      <c r="K17" s="10">
        <f>IF(OR(C17="",J17=""),"",IF((J17-C17)*1440&lt;=5,"Sim","Não"))</f>
        <v/>
      </c>
      <c r="L17" s="9" t="n"/>
      <c r="M17" s="8" t="n"/>
      <c r="N17" s="8" t="n"/>
      <c r="O17" s="10">
        <f>IF(OR(M17="",N17=""),"",IF((N17-M17)*1440&lt;=15,"Sim","Não"))</f>
        <v/>
      </c>
      <c r="P17" s="9" t="n"/>
      <c r="Q17" s="9" t="n"/>
      <c r="R17" s="9" t="n"/>
      <c r="S17" s="9" t="n"/>
      <c r="T17" s="9" t="n"/>
      <c r="U17" s="11" t="n"/>
      <c r="V17" s="9" t="n"/>
      <c r="W17" s="9" t="n"/>
      <c r="X17" s="7" t="n"/>
      <c r="Y17" s="12" t="n"/>
      <c r="Z17" s="9" t="n"/>
      <c r="AA17" s="7" t="n"/>
      <c r="AB17" s="13">
        <f>IF(OR(Z17="",AA17=""),"",IF(VLOOKUP(Z17,LISTAS!$H$3:$I$12,2,FALSE)=0,"não volta",AA17+VLOOKUP(Z17,LISTAS!$H$3:$I$12,2,FALSE)))</f>
        <v/>
      </c>
      <c r="AC17" s="9" t="n"/>
      <c r="AD17" s="9" t="n"/>
      <c r="AE17" s="9" t="n"/>
      <c r="AF17" s="7" t="n"/>
      <c r="AG17" s="9" t="n"/>
      <c r="AH17" s="10">
        <f>IF(B17="","",TEXT(WEEKNUM(B17,2),"00"))</f>
        <v/>
      </c>
      <c r="AI17" s="10">
        <f>IF(B17="","",TEXT(B17,"mm"))</f>
        <v/>
      </c>
    </row>
    <row r="18">
      <c r="A18" s="6">
        <f>IF(D18="","",ROW()-2)</f>
        <v/>
      </c>
      <c r="B18" s="7" t="n"/>
      <c r="C18" s="8" t="n"/>
      <c r="D18" s="9" t="n"/>
      <c r="E18" s="9" t="n"/>
      <c r="F18" s="9" t="n"/>
      <c r="G18" s="9" t="n"/>
      <c r="H18" s="9" t="n"/>
      <c r="I18" s="9" t="n"/>
      <c r="J18" s="8" t="n"/>
      <c r="K18" s="10">
        <f>IF(OR(C18="",J18=""),"",IF((J18-C18)*1440&lt;=5,"Sim","Não"))</f>
        <v/>
      </c>
      <c r="L18" s="9" t="n"/>
      <c r="M18" s="8" t="n"/>
      <c r="N18" s="8" t="n"/>
      <c r="O18" s="10">
        <f>IF(OR(M18="",N18=""),"",IF((N18-M18)*1440&lt;=15,"Sim","Não"))</f>
        <v/>
      </c>
      <c r="P18" s="9" t="n"/>
      <c r="Q18" s="9" t="n"/>
      <c r="R18" s="9" t="n"/>
      <c r="S18" s="9" t="n"/>
      <c r="T18" s="9" t="n"/>
      <c r="U18" s="11" t="n"/>
      <c r="V18" s="9" t="n"/>
      <c r="W18" s="9" t="n"/>
      <c r="X18" s="7" t="n"/>
      <c r="Y18" s="12" t="n"/>
      <c r="Z18" s="9" t="n"/>
      <c r="AA18" s="7" t="n"/>
      <c r="AB18" s="13">
        <f>IF(OR(Z18="",AA18=""),"",IF(VLOOKUP(Z18,LISTAS!$H$3:$I$12,2,FALSE)=0,"não volta",AA18+VLOOKUP(Z18,LISTAS!$H$3:$I$12,2,FALSE)))</f>
        <v/>
      </c>
      <c r="AC18" s="9" t="n"/>
      <c r="AD18" s="9" t="n"/>
      <c r="AE18" s="9" t="n"/>
      <c r="AF18" s="7" t="n"/>
      <c r="AG18" s="9" t="n"/>
      <c r="AH18" s="10">
        <f>IF(B18="","",TEXT(WEEKNUM(B18,2),"00"))</f>
        <v/>
      </c>
      <c r="AI18" s="10">
        <f>IF(B18="","",TEXT(B18,"mm"))</f>
        <v/>
      </c>
    </row>
    <row r="19">
      <c r="A19" s="6">
        <f>IF(D19="","",ROW()-2)</f>
        <v/>
      </c>
      <c r="B19" s="7" t="n"/>
      <c r="C19" s="8" t="n"/>
      <c r="D19" s="9" t="n"/>
      <c r="E19" s="9" t="n"/>
      <c r="F19" s="9" t="n"/>
      <c r="G19" s="9" t="n"/>
      <c r="H19" s="9" t="n"/>
      <c r="I19" s="9" t="n"/>
      <c r="J19" s="8" t="n"/>
      <c r="K19" s="10">
        <f>IF(OR(C19="",J19=""),"",IF((J19-C19)*1440&lt;=5,"Sim","Não"))</f>
        <v/>
      </c>
      <c r="L19" s="9" t="n"/>
      <c r="M19" s="8" t="n"/>
      <c r="N19" s="8" t="n"/>
      <c r="O19" s="10">
        <f>IF(OR(M19="",N19=""),"",IF((N19-M19)*1440&lt;=15,"Sim","Não"))</f>
        <v/>
      </c>
      <c r="P19" s="9" t="n"/>
      <c r="Q19" s="9" t="n"/>
      <c r="R19" s="9" t="n"/>
      <c r="S19" s="9" t="n"/>
      <c r="T19" s="9" t="n"/>
      <c r="U19" s="11" t="n"/>
      <c r="V19" s="9" t="n"/>
      <c r="W19" s="9" t="n"/>
      <c r="X19" s="7" t="n"/>
      <c r="Y19" s="12" t="n"/>
      <c r="Z19" s="9" t="n"/>
      <c r="AA19" s="7" t="n"/>
      <c r="AB19" s="13">
        <f>IF(OR(Z19="",AA19=""),"",IF(VLOOKUP(Z19,LISTAS!$H$3:$I$12,2,FALSE)=0,"não volta",AA19+VLOOKUP(Z19,LISTAS!$H$3:$I$12,2,FALSE)))</f>
        <v/>
      </c>
      <c r="AC19" s="9" t="n"/>
      <c r="AD19" s="9" t="n"/>
      <c r="AE19" s="9" t="n"/>
      <c r="AF19" s="7" t="n"/>
      <c r="AG19" s="9" t="n"/>
      <c r="AH19" s="10">
        <f>IF(B19="","",TEXT(WEEKNUM(B19,2),"00"))</f>
        <v/>
      </c>
      <c r="AI19" s="10">
        <f>IF(B19="","",TEXT(B19,"mm"))</f>
        <v/>
      </c>
    </row>
    <row r="20">
      <c r="A20" s="6">
        <f>IF(D20="","",ROW()-2)</f>
        <v/>
      </c>
      <c r="B20" s="7" t="n"/>
      <c r="C20" s="8" t="n"/>
      <c r="D20" s="9" t="n"/>
      <c r="E20" s="9" t="n"/>
      <c r="F20" s="9" t="n"/>
      <c r="G20" s="9" t="n"/>
      <c r="H20" s="9" t="n"/>
      <c r="I20" s="9" t="n"/>
      <c r="J20" s="8" t="n"/>
      <c r="K20" s="10">
        <f>IF(OR(C20="",J20=""),"",IF((J20-C20)*1440&lt;=5,"Sim","Não"))</f>
        <v/>
      </c>
      <c r="L20" s="9" t="n"/>
      <c r="M20" s="8" t="n"/>
      <c r="N20" s="8" t="n"/>
      <c r="O20" s="10">
        <f>IF(OR(M20="",N20=""),"",IF((N20-M20)*1440&lt;=15,"Sim","Não"))</f>
        <v/>
      </c>
      <c r="P20" s="9" t="n"/>
      <c r="Q20" s="9" t="n"/>
      <c r="R20" s="9" t="n"/>
      <c r="S20" s="9" t="n"/>
      <c r="T20" s="9" t="n"/>
      <c r="U20" s="11" t="n"/>
      <c r="V20" s="9" t="n"/>
      <c r="W20" s="9" t="n"/>
      <c r="X20" s="7" t="n"/>
      <c r="Y20" s="12" t="n"/>
      <c r="Z20" s="9" t="n"/>
      <c r="AA20" s="7" t="n"/>
      <c r="AB20" s="13">
        <f>IF(OR(Z20="",AA20=""),"",IF(VLOOKUP(Z20,LISTAS!$H$3:$I$12,2,FALSE)=0,"não volta",AA20+VLOOKUP(Z20,LISTAS!$H$3:$I$12,2,FALSE)))</f>
        <v/>
      </c>
      <c r="AC20" s="9" t="n"/>
      <c r="AD20" s="9" t="n"/>
      <c r="AE20" s="9" t="n"/>
      <c r="AF20" s="7" t="n"/>
      <c r="AG20" s="9" t="n"/>
      <c r="AH20" s="10">
        <f>IF(B20="","",TEXT(WEEKNUM(B20,2),"00"))</f>
        <v/>
      </c>
      <c r="AI20" s="10">
        <f>IF(B20="","",TEXT(B20,"mm"))</f>
        <v/>
      </c>
    </row>
    <row r="21">
      <c r="A21" s="6">
        <f>IF(D21="","",ROW()-2)</f>
        <v/>
      </c>
      <c r="B21" s="7" t="n"/>
      <c r="C21" s="8" t="n"/>
      <c r="D21" s="9" t="n"/>
      <c r="E21" s="9" t="n"/>
      <c r="F21" s="9" t="n"/>
      <c r="G21" s="9" t="n"/>
      <c r="H21" s="9" t="n"/>
      <c r="I21" s="9" t="n"/>
      <c r="J21" s="8" t="n"/>
      <c r="K21" s="10">
        <f>IF(OR(C21="",J21=""),"",IF((J21-C21)*1440&lt;=5,"Sim","Não"))</f>
        <v/>
      </c>
      <c r="L21" s="9" t="n"/>
      <c r="M21" s="8" t="n"/>
      <c r="N21" s="8" t="n"/>
      <c r="O21" s="10">
        <f>IF(OR(M21="",N21=""),"",IF((N21-M21)*1440&lt;=15,"Sim","Não"))</f>
        <v/>
      </c>
      <c r="P21" s="9" t="n"/>
      <c r="Q21" s="9" t="n"/>
      <c r="R21" s="9" t="n"/>
      <c r="S21" s="9" t="n"/>
      <c r="T21" s="9" t="n"/>
      <c r="U21" s="11" t="n"/>
      <c r="V21" s="9" t="n"/>
      <c r="W21" s="9" t="n"/>
      <c r="X21" s="7" t="n"/>
      <c r="Y21" s="12" t="n"/>
      <c r="Z21" s="9" t="n"/>
      <c r="AA21" s="7" t="n"/>
      <c r="AB21" s="13">
        <f>IF(OR(Z21="",AA21=""),"",IF(VLOOKUP(Z21,LISTAS!$H$3:$I$12,2,FALSE)=0,"não volta",AA21+VLOOKUP(Z21,LISTAS!$H$3:$I$12,2,FALSE)))</f>
        <v/>
      </c>
      <c r="AC21" s="9" t="n"/>
      <c r="AD21" s="9" t="n"/>
      <c r="AE21" s="9" t="n"/>
      <c r="AF21" s="7" t="n"/>
      <c r="AG21" s="9" t="n"/>
      <c r="AH21" s="10">
        <f>IF(B21="","",TEXT(WEEKNUM(B21,2),"00"))</f>
        <v/>
      </c>
      <c r="AI21" s="10">
        <f>IF(B21="","",TEXT(B21,"mm"))</f>
        <v/>
      </c>
    </row>
    <row r="22">
      <c r="A22" s="6">
        <f>IF(D22="","",ROW()-2)</f>
        <v/>
      </c>
      <c r="B22" s="7" t="n"/>
      <c r="C22" s="8" t="n"/>
      <c r="D22" s="9" t="n"/>
      <c r="E22" s="9" t="n"/>
      <c r="F22" s="9" t="n"/>
      <c r="G22" s="9" t="n"/>
      <c r="H22" s="9" t="n"/>
      <c r="I22" s="9" t="n"/>
      <c r="J22" s="8" t="n"/>
      <c r="K22" s="10">
        <f>IF(OR(C22="",J22=""),"",IF((J22-C22)*1440&lt;=5,"Sim","Não"))</f>
        <v/>
      </c>
      <c r="L22" s="9" t="n"/>
      <c r="M22" s="8" t="n"/>
      <c r="N22" s="8" t="n"/>
      <c r="O22" s="10">
        <f>IF(OR(M22="",N22=""),"",IF((N22-M22)*1440&lt;=15,"Sim","Não"))</f>
        <v/>
      </c>
      <c r="P22" s="9" t="n"/>
      <c r="Q22" s="9" t="n"/>
      <c r="R22" s="9" t="n"/>
      <c r="S22" s="9" t="n"/>
      <c r="T22" s="9" t="n"/>
      <c r="U22" s="11" t="n"/>
      <c r="V22" s="9" t="n"/>
      <c r="W22" s="9" t="n"/>
      <c r="X22" s="7" t="n"/>
      <c r="Y22" s="12" t="n"/>
      <c r="Z22" s="9" t="n"/>
      <c r="AA22" s="7" t="n"/>
      <c r="AB22" s="13">
        <f>IF(OR(Z22="",AA22=""),"",IF(VLOOKUP(Z22,LISTAS!$H$3:$I$12,2,FALSE)=0,"não volta",AA22+VLOOKUP(Z22,LISTAS!$H$3:$I$12,2,FALSE)))</f>
        <v/>
      </c>
      <c r="AC22" s="9" t="n"/>
      <c r="AD22" s="9" t="n"/>
      <c r="AE22" s="9" t="n"/>
      <c r="AF22" s="7" t="n"/>
      <c r="AG22" s="9" t="n"/>
      <c r="AH22" s="10">
        <f>IF(B22="","",TEXT(WEEKNUM(B22,2),"00"))</f>
        <v/>
      </c>
      <c r="AI22" s="10">
        <f>IF(B22="","",TEXT(B22,"mm"))</f>
        <v/>
      </c>
    </row>
    <row r="23">
      <c r="A23" s="6">
        <f>IF(D23="","",ROW()-2)</f>
        <v/>
      </c>
      <c r="B23" s="7" t="n"/>
      <c r="C23" s="8" t="n"/>
      <c r="D23" s="9" t="n"/>
      <c r="E23" s="9" t="n"/>
      <c r="F23" s="9" t="n"/>
      <c r="G23" s="9" t="n"/>
      <c r="H23" s="9" t="n"/>
      <c r="I23" s="9" t="n"/>
      <c r="J23" s="8" t="n"/>
      <c r="K23" s="10">
        <f>IF(OR(C23="",J23=""),"",IF((J23-C23)*1440&lt;=5,"Sim","Não"))</f>
        <v/>
      </c>
      <c r="L23" s="9" t="n"/>
      <c r="M23" s="8" t="n"/>
      <c r="N23" s="8" t="n"/>
      <c r="O23" s="10">
        <f>IF(OR(M23="",N23=""),"",IF((N23-M23)*1440&lt;=15,"Sim","Não"))</f>
        <v/>
      </c>
      <c r="P23" s="9" t="n"/>
      <c r="Q23" s="9" t="n"/>
      <c r="R23" s="9" t="n"/>
      <c r="S23" s="9" t="n"/>
      <c r="T23" s="9" t="n"/>
      <c r="U23" s="11" t="n"/>
      <c r="V23" s="9" t="n"/>
      <c r="W23" s="9" t="n"/>
      <c r="X23" s="7" t="n"/>
      <c r="Y23" s="12" t="n"/>
      <c r="Z23" s="9" t="n"/>
      <c r="AA23" s="7" t="n"/>
      <c r="AB23" s="13">
        <f>IF(OR(Z23="",AA23=""),"",IF(VLOOKUP(Z23,LISTAS!$H$3:$I$12,2,FALSE)=0,"não volta",AA23+VLOOKUP(Z23,LISTAS!$H$3:$I$12,2,FALSE)))</f>
        <v/>
      </c>
      <c r="AC23" s="9" t="n"/>
      <c r="AD23" s="9" t="n"/>
      <c r="AE23" s="9" t="n"/>
      <c r="AF23" s="7" t="n"/>
      <c r="AG23" s="9" t="n"/>
      <c r="AH23" s="10">
        <f>IF(B23="","",TEXT(WEEKNUM(B23,2),"00"))</f>
        <v/>
      </c>
      <c r="AI23" s="10">
        <f>IF(B23="","",TEXT(B23,"mm"))</f>
        <v/>
      </c>
    </row>
    <row r="24">
      <c r="A24" s="6">
        <f>IF(D24="","",ROW()-2)</f>
        <v/>
      </c>
      <c r="B24" s="7" t="n"/>
      <c r="C24" s="8" t="n"/>
      <c r="D24" s="9" t="n"/>
      <c r="E24" s="9" t="n"/>
      <c r="F24" s="9" t="n"/>
      <c r="G24" s="9" t="n"/>
      <c r="H24" s="9" t="n"/>
      <c r="I24" s="9" t="n"/>
      <c r="J24" s="8" t="n"/>
      <c r="K24" s="10">
        <f>IF(OR(C24="",J24=""),"",IF((J24-C24)*1440&lt;=5,"Sim","Não"))</f>
        <v/>
      </c>
      <c r="L24" s="9" t="n"/>
      <c r="M24" s="8" t="n"/>
      <c r="N24" s="8" t="n"/>
      <c r="O24" s="10">
        <f>IF(OR(M24="",N24=""),"",IF((N24-M24)*1440&lt;=15,"Sim","Não"))</f>
        <v/>
      </c>
      <c r="P24" s="9" t="n"/>
      <c r="Q24" s="9" t="n"/>
      <c r="R24" s="9" t="n"/>
      <c r="S24" s="9" t="n"/>
      <c r="T24" s="9" t="n"/>
      <c r="U24" s="11" t="n"/>
      <c r="V24" s="9" t="n"/>
      <c r="W24" s="9" t="n"/>
      <c r="X24" s="7" t="n"/>
      <c r="Y24" s="12" t="n"/>
      <c r="Z24" s="9" t="n"/>
      <c r="AA24" s="7" t="n"/>
      <c r="AB24" s="13">
        <f>IF(OR(Z24="",AA24=""),"",IF(VLOOKUP(Z24,LISTAS!$H$3:$I$12,2,FALSE)=0,"não volta",AA24+VLOOKUP(Z24,LISTAS!$H$3:$I$12,2,FALSE)))</f>
        <v/>
      </c>
      <c r="AC24" s="9" t="n"/>
      <c r="AD24" s="9" t="n"/>
      <c r="AE24" s="9" t="n"/>
      <c r="AF24" s="7" t="n"/>
      <c r="AG24" s="9" t="n"/>
      <c r="AH24" s="10">
        <f>IF(B24="","",TEXT(WEEKNUM(B24,2),"00"))</f>
        <v/>
      </c>
      <c r="AI24" s="10">
        <f>IF(B24="","",TEXT(B24,"mm"))</f>
        <v/>
      </c>
    </row>
    <row r="25">
      <c r="A25" s="6">
        <f>IF(D25="","",ROW()-2)</f>
        <v/>
      </c>
      <c r="B25" s="7" t="n"/>
      <c r="C25" s="8" t="n"/>
      <c r="D25" s="9" t="n"/>
      <c r="E25" s="9" t="n"/>
      <c r="F25" s="9" t="n"/>
      <c r="G25" s="9" t="n"/>
      <c r="H25" s="9" t="n"/>
      <c r="I25" s="9" t="n"/>
      <c r="J25" s="8" t="n"/>
      <c r="K25" s="10">
        <f>IF(OR(C25="",J25=""),"",IF((J25-C25)*1440&lt;=5,"Sim","Não"))</f>
        <v/>
      </c>
      <c r="L25" s="9" t="n"/>
      <c r="M25" s="8" t="n"/>
      <c r="N25" s="8" t="n"/>
      <c r="O25" s="10">
        <f>IF(OR(M25="",N25=""),"",IF((N25-M25)*1440&lt;=15,"Sim","Não"))</f>
        <v/>
      </c>
      <c r="P25" s="9" t="n"/>
      <c r="Q25" s="9" t="n"/>
      <c r="R25" s="9" t="n"/>
      <c r="S25" s="9" t="n"/>
      <c r="T25" s="9" t="n"/>
      <c r="U25" s="11" t="n"/>
      <c r="V25" s="9" t="n"/>
      <c r="W25" s="9" t="n"/>
      <c r="X25" s="7" t="n"/>
      <c r="Y25" s="12" t="n"/>
      <c r="Z25" s="9" t="n"/>
      <c r="AA25" s="7" t="n"/>
      <c r="AB25" s="13">
        <f>IF(OR(Z25="",AA25=""),"",IF(VLOOKUP(Z25,LISTAS!$H$3:$I$12,2,FALSE)=0,"não volta",AA25+VLOOKUP(Z25,LISTAS!$H$3:$I$12,2,FALSE)))</f>
        <v/>
      </c>
      <c r="AC25" s="9" t="n"/>
      <c r="AD25" s="9" t="n"/>
      <c r="AE25" s="9" t="n"/>
      <c r="AF25" s="7" t="n"/>
      <c r="AG25" s="9" t="n"/>
      <c r="AH25" s="10">
        <f>IF(B25="","",TEXT(WEEKNUM(B25,2),"00"))</f>
        <v/>
      </c>
      <c r="AI25" s="10">
        <f>IF(B25="","",TEXT(B25,"mm"))</f>
        <v/>
      </c>
    </row>
    <row r="26">
      <c r="A26" s="6">
        <f>IF(D26="","",ROW()-2)</f>
        <v/>
      </c>
      <c r="B26" s="7" t="n"/>
      <c r="C26" s="8" t="n"/>
      <c r="D26" s="9" t="n"/>
      <c r="E26" s="9" t="n"/>
      <c r="F26" s="9" t="n"/>
      <c r="G26" s="9" t="n"/>
      <c r="H26" s="9" t="n"/>
      <c r="I26" s="9" t="n"/>
      <c r="J26" s="8" t="n"/>
      <c r="K26" s="10">
        <f>IF(OR(C26="",J26=""),"",IF((J26-C26)*1440&lt;=5,"Sim","Não"))</f>
        <v/>
      </c>
      <c r="L26" s="9" t="n"/>
      <c r="M26" s="8" t="n"/>
      <c r="N26" s="8" t="n"/>
      <c r="O26" s="10">
        <f>IF(OR(M26="",N26=""),"",IF((N26-M26)*1440&lt;=15,"Sim","Não"))</f>
        <v/>
      </c>
      <c r="P26" s="9" t="n"/>
      <c r="Q26" s="9" t="n"/>
      <c r="R26" s="9" t="n"/>
      <c r="S26" s="9" t="n"/>
      <c r="T26" s="9" t="n"/>
      <c r="U26" s="11" t="n"/>
      <c r="V26" s="9" t="n"/>
      <c r="W26" s="9" t="n"/>
      <c r="X26" s="7" t="n"/>
      <c r="Y26" s="12" t="n"/>
      <c r="Z26" s="9" t="n"/>
      <c r="AA26" s="7" t="n"/>
      <c r="AB26" s="13">
        <f>IF(OR(Z26="",AA26=""),"",IF(VLOOKUP(Z26,LISTAS!$H$3:$I$12,2,FALSE)=0,"não volta",AA26+VLOOKUP(Z26,LISTAS!$H$3:$I$12,2,FALSE)))</f>
        <v/>
      </c>
      <c r="AC26" s="9" t="n"/>
      <c r="AD26" s="9" t="n"/>
      <c r="AE26" s="9" t="n"/>
      <c r="AF26" s="7" t="n"/>
      <c r="AG26" s="9" t="n"/>
      <c r="AH26" s="10">
        <f>IF(B26="","",TEXT(WEEKNUM(B26,2),"00"))</f>
        <v/>
      </c>
      <c r="AI26" s="10">
        <f>IF(B26="","",TEXT(B26,"mm"))</f>
        <v/>
      </c>
    </row>
    <row r="27">
      <c r="A27" s="6">
        <f>IF(D27="","",ROW()-2)</f>
        <v/>
      </c>
      <c r="B27" s="7" t="n"/>
      <c r="C27" s="8" t="n"/>
      <c r="D27" s="9" t="n"/>
      <c r="E27" s="9" t="n"/>
      <c r="F27" s="9" t="n"/>
      <c r="G27" s="9" t="n"/>
      <c r="H27" s="9" t="n"/>
      <c r="I27" s="9" t="n"/>
      <c r="J27" s="8" t="n"/>
      <c r="K27" s="10">
        <f>IF(OR(C27="",J27=""),"",IF((J27-C27)*1440&lt;=5,"Sim","Não"))</f>
        <v/>
      </c>
      <c r="L27" s="9" t="n"/>
      <c r="M27" s="8" t="n"/>
      <c r="N27" s="8" t="n"/>
      <c r="O27" s="10">
        <f>IF(OR(M27="",N27=""),"",IF((N27-M27)*1440&lt;=15,"Sim","Não"))</f>
        <v/>
      </c>
      <c r="P27" s="9" t="n"/>
      <c r="Q27" s="9" t="n"/>
      <c r="R27" s="9" t="n"/>
      <c r="S27" s="9" t="n"/>
      <c r="T27" s="9" t="n"/>
      <c r="U27" s="11" t="n"/>
      <c r="V27" s="9" t="n"/>
      <c r="W27" s="9" t="n"/>
      <c r="X27" s="7" t="n"/>
      <c r="Y27" s="12" t="n"/>
      <c r="Z27" s="9" t="n"/>
      <c r="AA27" s="7" t="n"/>
      <c r="AB27" s="13">
        <f>IF(OR(Z27="",AA27=""),"",IF(VLOOKUP(Z27,LISTAS!$H$3:$I$12,2,FALSE)=0,"não volta",AA27+VLOOKUP(Z27,LISTAS!$H$3:$I$12,2,FALSE)))</f>
        <v/>
      </c>
      <c r="AC27" s="9" t="n"/>
      <c r="AD27" s="9" t="n"/>
      <c r="AE27" s="9" t="n"/>
      <c r="AF27" s="7" t="n"/>
      <c r="AG27" s="9" t="n"/>
      <c r="AH27" s="10">
        <f>IF(B27="","",TEXT(WEEKNUM(B27,2),"00"))</f>
        <v/>
      </c>
      <c r="AI27" s="10">
        <f>IF(B27="","",TEXT(B27,"mm"))</f>
        <v/>
      </c>
    </row>
    <row r="28">
      <c r="A28" s="6">
        <f>IF(D28="","",ROW()-2)</f>
        <v/>
      </c>
      <c r="B28" s="7" t="n"/>
      <c r="C28" s="8" t="n"/>
      <c r="D28" s="9" t="n"/>
      <c r="E28" s="9" t="n"/>
      <c r="F28" s="9" t="n"/>
      <c r="G28" s="9" t="n"/>
      <c r="H28" s="9" t="n"/>
      <c r="I28" s="9" t="n"/>
      <c r="J28" s="8" t="n"/>
      <c r="K28" s="10">
        <f>IF(OR(C28="",J28=""),"",IF((J28-C28)*1440&lt;=5,"Sim","Não"))</f>
        <v/>
      </c>
      <c r="L28" s="9" t="n"/>
      <c r="M28" s="8" t="n"/>
      <c r="N28" s="8" t="n"/>
      <c r="O28" s="10">
        <f>IF(OR(M28="",N28=""),"",IF((N28-M28)*1440&lt;=15,"Sim","Não"))</f>
        <v/>
      </c>
      <c r="P28" s="9" t="n"/>
      <c r="Q28" s="9" t="n"/>
      <c r="R28" s="9" t="n"/>
      <c r="S28" s="9" t="n"/>
      <c r="T28" s="9" t="n"/>
      <c r="U28" s="11" t="n"/>
      <c r="V28" s="9" t="n"/>
      <c r="W28" s="9" t="n"/>
      <c r="X28" s="7" t="n"/>
      <c r="Y28" s="12" t="n"/>
      <c r="Z28" s="9" t="n"/>
      <c r="AA28" s="7" t="n"/>
      <c r="AB28" s="13">
        <f>IF(OR(Z28="",AA28=""),"",IF(VLOOKUP(Z28,LISTAS!$H$3:$I$12,2,FALSE)=0,"não volta",AA28+VLOOKUP(Z28,LISTAS!$H$3:$I$12,2,FALSE)))</f>
        <v/>
      </c>
      <c r="AC28" s="9" t="n"/>
      <c r="AD28" s="9" t="n"/>
      <c r="AE28" s="9" t="n"/>
      <c r="AF28" s="7" t="n"/>
      <c r="AG28" s="9" t="n"/>
      <c r="AH28" s="10">
        <f>IF(B28="","",TEXT(WEEKNUM(B28,2),"00"))</f>
        <v/>
      </c>
      <c r="AI28" s="10">
        <f>IF(B28="","",TEXT(B28,"mm"))</f>
        <v/>
      </c>
    </row>
    <row r="29">
      <c r="A29" s="6">
        <f>IF(D29="","",ROW()-2)</f>
        <v/>
      </c>
      <c r="B29" s="7" t="n"/>
      <c r="C29" s="8" t="n"/>
      <c r="D29" s="9" t="n"/>
      <c r="E29" s="9" t="n"/>
      <c r="F29" s="9" t="n"/>
      <c r="G29" s="9" t="n"/>
      <c r="H29" s="9" t="n"/>
      <c r="I29" s="9" t="n"/>
      <c r="J29" s="8" t="n"/>
      <c r="K29" s="10">
        <f>IF(OR(C29="",J29=""),"",IF((J29-C29)*1440&lt;=5,"Sim","Não"))</f>
        <v/>
      </c>
      <c r="L29" s="9" t="n"/>
      <c r="M29" s="8" t="n"/>
      <c r="N29" s="8" t="n"/>
      <c r="O29" s="10">
        <f>IF(OR(M29="",N29=""),"",IF((N29-M29)*1440&lt;=15,"Sim","Não"))</f>
        <v/>
      </c>
      <c r="P29" s="9" t="n"/>
      <c r="Q29" s="9" t="n"/>
      <c r="R29" s="9" t="n"/>
      <c r="S29" s="9" t="n"/>
      <c r="T29" s="9" t="n"/>
      <c r="U29" s="11" t="n"/>
      <c r="V29" s="9" t="n"/>
      <c r="W29" s="9" t="n"/>
      <c r="X29" s="7" t="n"/>
      <c r="Y29" s="12" t="n"/>
      <c r="Z29" s="9" t="n"/>
      <c r="AA29" s="7" t="n"/>
      <c r="AB29" s="13">
        <f>IF(OR(Z29="",AA29=""),"",IF(VLOOKUP(Z29,LISTAS!$H$3:$I$12,2,FALSE)=0,"não volta",AA29+VLOOKUP(Z29,LISTAS!$H$3:$I$12,2,FALSE)))</f>
        <v/>
      </c>
      <c r="AC29" s="9" t="n"/>
      <c r="AD29" s="9" t="n"/>
      <c r="AE29" s="9" t="n"/>
      <c r="AF29" s="7" t="n"/>
      <c r="AG29" s="9" t="n"/>
      <c r="AH29" s="10">
        <f>IF(B29="","",TEXT(WEEKNUM(B29,2),"00"))</f>
        <v/>
      </c>
      <c r="AI29" s="10">
        <f>IF(B29="","",TEXT(B29,"mm"))</f>
        <v/>
      </c>
    </row>
    <row r="30">
      <c r="A30" s="6">
        <f>IF(D30="","",ROW()-2)</f>
        <v/>
      </c>
      <c r="B30" s="7" t="n"/>
      <c r="C30" s="8" t="n"/>
      <c r="D30" s="9" t="n"/>
      <c r="E30" s="9" t="n"/>
      <c r="F30" s="9" t="n"/>
      <c r="G30" s="9" t="n"/>
      <c r="H30" s="9" t="n"/>
      <c r="I30" s="9" t="n"/>
      <c r="J30" s="8" t="n"/>
      <c r="K30" s="10">
        <f>IF(OR(C30="",J30=""),"",IF((J30-C30)*1440&lt;=5,"Sim","Não"))</f>
        <v/>
      </c>
      <c r="L30" s="9" t="n"/>
      <c r="M30" s="8" t="n"/>
      <c r="N30" s="8" t="n"/>
      <c r="O30" s="10">
        <f>IF(OR(M30="",N30=""),"",IF((N30-M30)*1440&lt;=15,"Sim","Não"))</f>
        <v/>
      </c>
      <c r="P30" s="9" t="n"/>
      <c r="Q30" s="9" t="n"/>
      <c r="R30" s="9" t="n"/>
      <c r="S30" s="9" t="n"/>
      <c r="T30" s="9" t="n"/>
      <c r="U30" s="11" t="n"/>
      <c r="V30" s="9" t="n"/>
      <c r="W30" s="9" t="n"/>
      <c r="X30" s="7" t="n"/>
      <c r="Y30" s="12" t="n"/>
      <c r="Z30" s="9" t="n"/>
      <c r="AA30" s="7" t="n"/>
      <c r="AB30" s="13">
        <f>IF(OR(Z30="",AA30=""),"",IF(VLOOKUP(Z30,LISTAS!$H$3:$I$12,2,FALSE)=0,"não volta",AA30+VLOOKUP(Z30,LISTAS!$H$3:$I$12,2,FALSE)))</f>
        <v/>
      </c>
      <c r="AC30" s="9" t="n"/>
      <c r="AD30" s="9" t="n"/>
      <c r="AE30" s="9" t="n"/>
      <c r="AF30" s="7" t="n"/>
      <c r="AG30" s="9" t="n"/>
      <c r="AH30" s="10">
        <f>IF(B30="","",TEXT(WEEKNUM(B30,2),"00"))</f>
        <v/>
      </c>
      <c r="AI30" s="10">
        <f>IF(B30="","",TEXT(B30,"mm"))</f>
        <v/>
      </c>
    </row>
    <row r="31">
      <c r="A31" s="6">
        <f>IF(D31="","",ROW()-2)</f>
        <v/>
      </c>
      <c r="B31" s="7" t="n"/>
      <c r="C31" s="8" t="n"/>
      <c r="D31" s="9" t="n"/>
      <c r="E31" s="9" t="n"/>
      <c r="F31" s="9" t="n"/>
      <c r="G31" s="9" t="n"/>
      <c r="H31" s="9" t="n"/>
      <c r="I31" s="9" t="n"/>
      <c r="J31" s="8" t="n"/>
      <c r="K31" s="10">
        <f>IF(OR(C31="",J31=""),"",IF((J31-C31)*1440&lt;=5,"Sim","Não"))</f>
        <v/>
      </c>
      <c r="L31" s="9" t="n"/>
      <c r="M31" s="8" t="n"/>
      <c r="N31" s="8" t="n"/>
      <c r="O31" s="10">
        <f>IF(OR(M31="",N31=""),"",IF((N31-M31)*1440&lt;=15,"Sim","Não"))</f>
        <v/>
      </c>
      <c r="P31" s="9" t="n"/>
      <c r="Q31" s="9" t="n"/>
      <c r="R31" s="9" t="n"/>
      <c r="S31" s="9" t="n"/>
      <c r="T31" s="9" t="n"/>
      <c r="U31" s="11" t="n"/>
      <c r="V31" s="9" t="n"/>
      <c r="W31" s="9" t="n"/>
      <c r="X31" s="7" t="n"/>
      <c r="Y31" s="12" t="n"/>
      <c r="Z31" s="9" t="n"/>
      <c r="AA31" s="7" t="n"/>
      <c r="AB31" s="13">
        <f>IF(OR(Z31="",AA31=""),"",IF(VLOOKUP(Z31,LISTAS!$H$3:$I$12,2,FALSE)=0,"não volta",AA31+VLOOKUP(Z31,LISTAS!$H$3:$I$12,2,FALSE)))</f>
        <v/>
      </c>
      <c r="AC31" s="9" t="n"/>
      <c r="AD31" s="9" t="n"/>
      <c r="AE31" s="9" t="n"/>
      <c r="AF31" s="7" t="n"/>
      <c r="AG31" s="9" t="n"/>
      <c r="AH31" s="10">
        <f>IF(B31="","",TEXT(WEEKNUM(B31,2),"00"))</f>
        <v/>
      </c>
      <c r="AI31" s="10">
        <f>IF(B31="","",TEXT(B31,"mm"))</f>
        <v/>
      </c>
    </row>
    <row r="32">
      <c r="A32" s="6">
        <f>IF(D32="","",ROW()-2)</f>
        <v/>
      </c>
      <c r="B32" s="7" t="n"/>
      <c r="C32" s="8" t="n"/>
      <c r="D32" s="9" t="n"/>
      <c r="E32" s="9" t="n"/>
      <c r="F32" s="9" t="n"/>
      <c r="G32" s="9" t="n"/>
      <c r="H32" s="9" t="n"/>
      <c r="I32" s="9" t="n"/>
      <c r="J32" s="8" t="n"/>
      <c r="K32" s="10">
        <f>IF(OR(C32="",J32=""),"",IF((J32-C32)*1440&lt;=5,"Sim","Não"))</f>
        <v/>
      </c>
      <c r="L32" s="9" t="n"/>
      <c r="M32" s="8" t="n"/>
      <c r="N32" s="8" t="n"/>
      <c r="O32" s="10">
        <f>IF(OR(M32="",N32=""),"",IF((N32-M32)*1440&lt;=15,"Sim","Não"))</f>
        <v/>
      </c>
      <c r="P32" s="9" t="n"/>
      <c r="Q32" s="9" t="n"/>
      <c r="R32" s="9" t="n"/>
      <c r="S32" s="9" t="n"/>
      <c r="T32" s="9" t="n"/>
      <c r="U32" s="11" t="n"/>
      <c r="V32" s="9" t="n"/>
      <c r="W32" s="9" t="n"/>
      <c r="X32" s="7" t="n"/>
      <c r="Y32" s="12" t="n"/>
      <c r="Z32" s="9" t="n"/>
      <c r="AA32" s="7" t="n"/>
      <c r="AB32" s="13">
        <f>IF(OR(Z32="",AA32=""),"",IF(VLOOKUP(Z32,LISTAS!$H$3:$I$12,2,FALSE)=0,"não volta",AA32+VLOOKUP(Z32,LISTAS!$H$3:$I$12,2,FALSE)))</f>
        <v/>
      </c>
      <c r="AC32" s="9" t="n"/>
      <c r="AD32" s="9" t="n"/>
      <c r="AE32" s="9" t="n"/>
      <c r="AF32" s="7" t="n"/>
      <c r="AG32" s="9" t="n"/>
      <c r="AH32" s="10">
        <f>IF(B32="","",TEXT(WEEKNUM(B32,2),"00"))</f>
        <v/>
      </c>
      <c r="AI32" s="10">
        <f>IF(B32="","",TEXT(B32,"mm"))</f>
        <v/>
      </c>
    </row>
    <row r="33">
      <c r="A33" s="6">
        <f>IF(D33="","",ROW()-2)</f>
        <v/>
      </c>
      <c r="B33" s="7" t="n"/>
      <c r="C33" s="8" t="n"/>
      <c r="D33" s="9" t="n"/>
      <c r="E33" s="9" t="n"/>
      <c r="F33" s="9" t="n"/>
      <c r="G33" s="9" t="n"/>
      <c r="H33" s="9" t="n"/>
      <c r="I33" s="9" t="n"/>
      <c r="J33" s="8" t="n"/>
      <c r="K33" s="10">
        <f>IF(OR(C33="",J33=""),"",IF((J33-C33)*1440&lt;=5,"Sim","Não"))</f>
        <v/>
      </c>
      <c r="L33" s="9" t="n"/>
      <c r="M33" s="8" t="n"/>
      <c r="N33" s="8" t="n"/>
      <c r="O33" s="10">
        <f>IF(OR(M33="",N33=""),"",IF((N33-M33)*1440&lt;=15,"Sim","Não"))</f>
        <v/>
      </c>
      <c r="P33" s="9" t="n"/>
      <c r="Q33" s="9" t="n"/>
      <c r="R33" s="9" t="n"/>
      <c r="S33" s="9" t="n"/>
      <c r="T33" s="9" t="n"/>
      <c r="U33" s="11" t="n"/>
      <c r="V33" s="9" t="n"/>
      <c r="W33" s="9" t="n"/>
      <c r="X33" s="7" t="n"/>
      <c r="Y33" s="12" t="n"/>
      <c r="Z33" s="9" t="n"/>
      <c r="AA33" s="7" t="n"/>
      <c r="AB33" s="13">
        <f>IF(OR(Z33="",AA33=""),"",IF(VLOOKUP(Z33,LISTAS!$H$3:$I$12,2,FALSE)=0,"não volta",AA33+VLOOKUP(Z33,LISTAS!$H$3:$I$12,2,FALSE)))</f>
        <v/>
      </c>
      <c r="AC33" s="9" t="n"/>
      <c r="AD33" s="9" t="n"/>
      <c r="AE33" s="9" t="n"/>
      <c r="AF33" s="7" t="n"/>
      <c r="AG33" s="9" t="n"/>
      <c r="AH33" s="10">
        <f>IF(B33="","",TEXT(WEEKNUM(B33,2),"00"))</f>
        <v/>
      </c>
      <c r="AI33" s="10">
        <f>IF(B33="","",TEXT(B33,"mm"))</f>
        <v/>
      </c>
    </row>
    <row r="34">
      <c r="A34" s="6">
        <f>IF(D34="","",ROW()-2)</f>
        <v/>
      </c>
      <c r="B34" s="7" t="n"/>
      <c r="C34" s="8" t="n"/>
      <c r="D34" s="9" t="n"/>
      <c r="E34" s="9" t="n"/>
      <c r="F34" s="9" t="n"/>
      <c r="G34" s="9" t="n"/>
      <c r="H34" s="9" t="n"/>
      <c r="I34" s="9" t="n"/>
      <c r="J34" s="8" t="n"/>
      <c r="K34" s="10">
        <f>IF(OR(C34="",J34=""),"",IF((J34-C34)*1440&lt;=5,"Sim","Não"))</f>
        <v/>
      </c>
      <c r="L34" s="9" t="n"/>
      <c r="M34" s="8" t="n"/>
      <c r="N34" s="8" t="n"/>
      <c r="O34" s="10">
        <f>IF(OR(M34="",N34=""),"",IF((N34-M34)*1440&lt;=15,"Sim","Não"))</f>
        <v/>
      </c>
      <c r="P34" s="9" t="n"/>
      <c r="Q34" s="9" t="n"/>
      <c r="R34" s="9" t="n"/>
      <c r="S34" s="9" t="n"/>
      <c r="T34" s="9" t="n"/>
      <c r="U34" s="11" t="n"/>
      <c r="V34" s="9" t="n"/>
      <c r="W34" s="9" t="n"/>
      <c r="X34" s="7" t="n"/>
      <c r="Y34" s="12" t="n"/>
      <c r="Z34" s="9" t="n"/>
      <c r="AA34" s="7" t="n"/>
      <c r="AB34" s="13">
        <f>IF(OR(Z34="",AA34=""),"",IF(VLOOKUP(Z34,LISTAS!$H$3:$I$12,2,FALSE)=0,"não volta",AA34+VLOOKUP(Z34,LISTAS!$H$3:$I$12,2,FALSE)))</f>
        <v/>
      </c>
      <c r="AC34" s="9" t="n"/>
      <c r="AD34" s="9" t="n"/>
      <c r="AE34" s="9" t="n"/>
      <c r="AF34" s="7" t="n"/>
      <c r="AG34" s="9" t="n"/>
      <c r="AH34" s="10">
        <f>IF(B34="","",TEXT(WEEKNUM(B34,2),"00"))</f>
        <v/>
      </c>
      <c r="AI34" s="10">
        <f>IF(B34="","",TEXT(B34,"mm"))</f>
        <v/>
      </c>
    </row>
    <row r="35">
      <c r="A35" s="6">
        <f>IF(D35="","",ROW()-2)</f>
        <v/>
      </c>
      <c r="B35" s="7" t="n"/>
      <c r="C35" s="8" t="n"/>
      <c r="D35" s="9" t="n"/>
      <c r="E35" s="9" t="n"/>
      <c r="F35" s="9" t="n"/>
      <c r="G35" s="9" t="n"/>
      <c r="H35" s="9" t="n"/>
      <c r="I35" s="9" t="n"/>
      <c r="J35" s="8" t="n"/>
      <c r="K35" s="10">
        <f>IF(OR(C35="",J35=""),"",IF((J35-C35)*1440&lt;=5,"Sim","Não"))</f>
        <v/>
      </c>
      <c r="L35" s="9" t="n"/>
      <c r="M35" s="8" t="n"/>
      <c r="N35" s="8" t="n"/>
      <c r="O35" s="10">
        <f>IF(OR(M35="",N35=""),"",IF((N35-M35)*1440&lt;=15,"Sim","Não"))</f>
        <v/>
      </c>
      <c r="P35" s="9" t="n"/>
      <c r="Q35" s="9" t="n"/>
      <c r="R35" s="9" t="n"/>
      <c r="S35" s="9" t="n"/>
      <c r="T35" s="9" t="n"/>
      <c r="U35" s="11" t="n"/>
      <c r="V35" s="9" t="n"/>
      <c r="W35" s="9" t="n"/>
      <c r="X35" s="7" t="n"/>
      <c r="Y35" s="12" t="n"/>
      <c r="Z35" s="9" t="n"/>
      <c r="AA35" s="7" t="n"/>
      <c r="AB35" s="13">
        <f>IF(OR(Z35="",AA35=""),"",IF(VLOOKUP(Z35,LISTAS!$H$3:$I$12,2,FALSE)=0,"não volta",AA35+VLOOKUP(Z35,LISTAS!$H$3:$I$12,2,FALSE)))</f>
        <v/>
      </c>
      <c r="AC35" s="9" t="n"/>
      <c r="AD35" s="9" t="n"/>
      <c r="AE35" s="9" t="n"/>
      <c r="AF35" s="7" t="n"/>
      <c r="AG35" s="9" t="n"/>
      <c r="AH35" s="10">
        <f>IF(B35="","",TEXT(WEEKNUM(B35,2),"00"))</f>
        <v/>
      </c>
      <c r="AI35" s="10">
        <f>IF(B35="","",TEXT(B35,"mm"))</f>
        <v/>
      </c>
    </row>
    <row r="36">
      <c r="A36" s="6">
        <f>IF(D36="","",ROW()-2)</f>
        <v/>
      </c>
      <c r="B36" s="7" t="n"/>
      <c r="C36" s="8" t="n"/>
      <c r="D36" s="9" t="n"/>
      <c r="E36" s="9" t="n"/>
      <c r="F36" s="9" t="n"/>
      <c r="G36" s="9" t="n"/>
      <c r="H36" s="9" t="n"/>
      <c r="I36" s="9" t="n"/>
      <c r="J36" s="8" t="n"/>
      <c r="K36" s="10">
        <f>IF(OR(C36="",J36=""),"",IF((J36-C36)*1440&lt;=5,"Sim","Não"))</f>
        <v/>
      </c>
      <c r="L36" s="9" t="n"/>
      <c r="M36" s="8" t="n"/>
      <c r="N36" s="8" t="n"/>
      <c r="O36" s="10">
        <f>IF(OR(M36="",N36=""),"",IF((N36-M36)*1440&lt;=15,"Sim","Não"))</f>
        <v/>
      </c>
      <c r="P36" s="9" t="n"/>
      <c r="Q36" s="9" t="n"/>
      <c r="R36" s="9" t="n"/>
      <c r="S36" s="9" t="n"/>
      <c r="T36" s="9" t="n"/>
      <c r="U36" s="11" t="n"/>
      <c r="V36" s="9" t="n"/>
      <c r="W36" s="9" t="n"/>
      <c r="X36" s="7" t="n"/>
      <c r="Y36" s="12" t="n"/>
      <c r="Z36" s="9" t="n"/>
      <c r="AA36" s="7" t="n"/>
      <c r="AB36" s="13">
        <f>IF(OR(Z36="",AA36=""),"",IF(VLOOKUP(Z36,LISTAS!$H$3:$I$12,2,FALSE)=0,"não volta",AA36+VLOOKUP(Z36,LISTAS!$H$3:$I$12,2,FALSE)))</f>
        <v/>
      </c>
      <c r="AC36" s="9" t="n"/>
      <c r="AD36" s="9" t="n"/>
      <c r="AE36" s="9" t="n"/>
      <c r="AF36" s="7" t="n"/>
      <c r="AG36" s="9" t="n"/>
      <c r="AH36" s="10">
        <f>IF(B36="","",TEXT(WEEKNUM(B36,2),"00"))</f>
        <v/>
      </c>
      <c r="AI36" s="10">
        <f>IF(B36="","",TEXT(B36,"mm"))</f>
        <v/>
      </c>
    </row>
    <row r="37">
      <c r="A37" s="6">
        <f>IF(D37="","",ROW()-2)</f>
        <v/>
      </c>
      <c r="B37" s="7" t="n"/>
      <c r="C37" s="8" t="n"/>
      <c r="D37" s="9" t="n"/>
      <c r="E37" s="9" t="n"/>
      <c r="F37" s="9" t="n"/>
      <c r="G37" s="9" t="n"/>
      <c r="H37" s="9" t="n"/>
      <c r="I37" s="9" t="n"/>
      <c r="J37" s="8" t="n"/>
      <c r="K37" s="10">
        <f>IF(OR(C37="",J37=""),"",IF((J37-C37)*1440&lt;=5,"Sim","Não"))</f>
        <v/>
      </c>
      <c r="L37" s="9" t="n"/>
      <c r="M37" s="8" t="n"/>
      <c r="N37" s="8" t="n"/>
      <c r="O37" s="10">
        <f>IF(OR(M37="",N37=""),"",IF((N37-M37)*1440&lt;=15,"Sim","Não"))</f>
        <v/>
      </c>
      <c r="P37" s="9" t="n"/>
      <c r="Q37" s="9" t="n"/>
      <c r="R37" s="9" t="n"/>
      <c r="S37" s="9" t="n"/>
      <c r="T37" s="9" t="n"/>
      <c r="U37" s="11" t="n"/>
      <c r="V37" s="9" t="n"/>
      <c r="W37" s="9" t="n"/>
      <c r="X37" s="7" t="n"/>
      <c r="Y37" s="12" t="n"/>
      <c r="Z37" s="9" t="n"/>
      <c r="AA37" s="7" t="n"/>
      <c r="AB37" s="13">
        <f>IF(OR(Z37="",AA37=""),"",IF(VLOOKUP(Z37,LISTAS!$H$3:$I$12,2,FALSE)=0,"não volta",AA37+VLOOKUP(Z37,LISTAS!$H$3:$I$12,2,FALSE)))</f>
        <v/>
      </c>
      <c r="AC37" s="9" t="n"/>
      <c r="AD37" s="9" t="n"/>
      <c r="AE37" s="9" t="n"/>
      <c r="AF37" s="7" t="n"/>
      <c r="AG37" s="9" t="n"/>
      <c r="AH37" s="10">
        <f>IF(B37="","",TEXT(WEEKNUM(B37,2),"00"))</f>
        <v/>
      </c>
      <c r="AI37" s="10">
        <f>IF(B37="","",TEXT(B37,"mm"))</f>
        <v/>
      </c>
    </row>
    <row r="38">
      <c r="A38" s="6">
        <f>IF(D38="","",ROW()-2)</f>
        <v/>
      </c>
      <c r="B38" s="7" t="n"/>
      <c r="C38" s="8" t="n"/>
      <c r="D38" s="9" t="n"/>
      <c r="E38" s="9" t="n"/>
      <c r="F38" s="9" t="n"/>
      <c r="G38" s="9" t="n"/>
      <c r="H38" s="9" t="n"/>
      <c r="I38" s="9" t="n"/>
      <c r="J38" s="8" t="n"/>
      <c r="K38" s="10">
        <f>IF(OR(C38="",J38=""),"",IF((J38-C38)*1440&lt;=5,"Sim","Não"))</f>
        <v/>
      </c>
      <c r="L38" s="9" t="n"/>
      <c r="M38" s="8" t="n"/>
      <c r="N38" s="8" t="n"/>
      <c r="O38" s="10">
        <f>IF(OR(M38="",N38=""),"",IF((N38-M38)*1440&lt;=15,"Sim","Não"))</f>
        <v/>
      </c>
      <c r="P38" s="9" t="n"/>
      <c r="Q38" s="9" t="n"/>
      <c r="R38" s="9" t="n"/>
      <c r="S38" s="9" t="n"/>
      <c r="T38" s="9" t="n"/>
      <c r="U38" s="11" t="n"/>
      <c r="V38" s="9" t="n"/>
      <c r="W38" s="9" t="n"/>
      <c r="X38" s="7" t="n"/>
      <c r="Y38" s="12" t="n"/>
      <c r="Z38" s="9" t="n"/>
      <c r="AA38" s="7" t="n"/>
      <c r="AB38" s="13">
        <f>IF(OR(Z38="",AA38=""),"",IF(VLOOKUP(Z38,LISTAS!$H$3:$I$12,2,FALSE)=0,"não volta",AA38+VLOOKUP(Z38,LISTAS!$H$3:$I$12,2,FALSE)))</f>
        <v/>
      </c>
      <c r="AC38" s="9" t="n"/>
      <c r="AD38" s="9" t="n"/>
      <c r="AE38" s="9" t="n"/>
      <c r="AF38" s="7" t="n"/>
      <c r="AG38" s="9" t="n"/>
      <c r="AH38" s="10">
        <f>IF(B38="","",TEXT(WEEKNUM(B38,2),"00"))</f>
        <v/>
      </c>
      <c r="AI38" s="10">
        <f>IF(B38="","",TEXT(B38,"mm"))</f>
        <v/>
      </c>
    </row>
    <row r="39">
      <c r="A39" s="6">
        <f>IF(D39="","",ROW()-2)</f>
        <v/>
      </c>
      <c r="B39" s="7" t="n"/>
      <c r="C39" s="8" t="n"/>
      <c r="D39" s="9" t="n"/>
      <c r="E39" s="9" t="n"/>
      <c r="F39" s="9" t="n"/>
      <c r="G39" s="9" t="n"/>
      <c r="H39" s="9" t="n"/>
      <c r="I39" s="9" t="n"/>
      <c r="J39" s="8" t="n"/>
      <c r="K39" s="10">
        <f>IF(OR(C39="",J39=""),"",IF((J39-C39)*1440&lt;=5,"Sim","Não"))</f>
        <v/>
      </c>
      <c r="L39" s="9" t="n"/>
      <c r="M39" s="8" t="n"/>
      <c r="N39" s="8" t="n"/>
      <c r="O39" s="10">
        <f>IF(OR(M39="",N39=""),"",IF((N39-M39)*1440&lt;=15,"Sim","Não"))</f>
        <v/>
      </c>
      <c r="P39" s="9" t="n"/>
      <c r="Q39" s="9" t="n"/>
      <c r="R39" s="9" t="n"/>
      <c r="S39" s="9" t="n"/>
      <c r="T39" s="9" t="n"/>
      <c r="U39" s="11" t="n"/>
      <c r="V39" s="9" t="n"/>
      <c r="W39" s="9" t="n"/>
      <c r="X39" s="7" t="n"/>
      <c r="Y39" s="12" t="n"/>
      <c r="Z39" s="9" t="n"/>
      <c r="AA39" s="7" t="n"/>
      <c r="AB39" s="13">
        <f>IF(OR(Z39="",AA39=""),"",IF(VLOOKUP(Z39,LISTAS!$H$3:$I$12,2,FALSE)=0,"não volta",AA39+VLOOKUP(Z39,LISTAS!$H$3:$I$12,2,FALSE)))</f>
        <v/>
      </c>
      <c r="AC39" s="9" t="n"/>
      <c r="AD39" s="9" t="n"/>
      <c r="AE39" s="9" t="n"/>
      <c r="AF39" s="7" t="n"/>
      <c r="AG39" s="9" t="n"/>
      <c r="AH39" s="10">
        <f>IF(B39="","",TEXT(WEEKNUM(B39,2),"00"))</f>
        <v/>
      </c>
      <c r="AI39" s="10">
        <f>IF(B39="","",TEXT(B39,"mm"))</f>
        <v/>
      </c>
    </row>
    <row r="40">
      <c r="A40" s="6">
        <f>IF(D40="","",ROW()-2)</f>
        <v/>
      </c>
      <c r="B40" s="7" t="n"/>
      <c r="C40" s="8" t="n"/>
      <c r="D40" s="9" t="n"/>
      <c r="E40" s="9" t="n"/>
      <c r="F40" s="9" t="n"/>
      <c r="G40" s="9" t="n"/>
      <c r="H40" s="9" t="n"/>
      <c r="I40" s="9" t="n"/>
      <c r="J40" s="8" t="n"/>
      <c r="K40" s="10">
        <f>IF(OR(C40="",J40=""),"",IF((J40-C40)*1440&lt;=5,"Sim","Não"))</f>
        <v/>
      </c>
      <c r="L40" s="9" t="n"/>
      <c r="M40" s="8" t="n"/>
      <c r="N40" s="8" t="n"/>
      <c r="O40" s="10">
        <f>IF(OR(M40="",N40=""),"",IF((N40-M40)*1440&lt;=15,"Sim","Não"))</f>
        <v/>
      </c>
      <c r="P40" s="9" t="n"/>
      <c r="Q40" s="9" t="n"/>
      <c r="R40" s="9" t="n"/>
      <c r="S40" s="9" t="n"/>
      <c r="T40" s="9" t="n"/>
      <c r="U40" s="11" t="n"/>
      <c r="V40" s="9" t="n"/>
      <c r="W40" s="9" t="n"/>
      <c r="X40" s="7" t="n"/>
      <c r="Y40" s="12" t="n"/>
      <c r="Z40" s="9" t="n"/>
      <c r="AA40" s="7" t="n"/>
      <c r="AB40" s="13">
        <f>IF(OR(Z40="",AA40=""),"",IF(VLOOKUP(Z40,LISTAS!$H$3:$I$12,2,FALSE)=0,"não volta",AA40+VLOOKUP(Z40,LISTAS!$H$3:$I$12,2,FALSE)))</f>
        <v/>
      </c>
      <c r="AC40" s="9" t="n"/>
      <c r="AD40" s="9" t="n"/>
      <c r="AE40" s="9" t="n"/>
      <c r="AF40" s="7" t="n"/>
      <c r="AG40" s="9" t="n"/>
      <c r="AH40" s="10">
        <f>IF(B40="","",TEXT(WEEKNUM(B40,2),"00"))</f>
        <v/>
      </c>
      <c r="AI40" s="10">
        <f>IF(B40="","",TEXT(B40,"mm"))</f>
        <v/>
      </c>
    </row>
    <row r="41">
      <c r="A41" s="6">
        <f>IF(D41="","",ROW()-2)</f>
        <v/>
      </c>
      <c r="B41" s="7" t="n"/>
      <c r="C41" s="8" t="n"/>
      <c r="D41" s="9" t="n"/>
      <c r="E41" s="9" t="n"/>
      <c r="F41" s="9" t="n"/>
      <c r="G41" s="9" t="n"/>
      <c r="H41" s="9" t="n"/>
      <c r="I41" s="9" t="n"/>
      <c r="J41" s="8" t="n"/>
      <c r="K41" s="10">
        <f>IF(OR(C41="",J41=""),"",IF((J41-C41)*1440&lt;=5,"Sim","Não"))</f>
        <v/>
      </c>
      <c r="L41" s="9" t="n"/>
      <c r="M41" s="8" t="n"/>
      <c r="N41" s="8" t="n"/>
      <c r="O41" s="10">
        <f>IF(OR(M41="",N41=""),"",IF((N41-M41)*1440&lt;=15,"Sim","Não"))</f>
        <v/>
      </c>
      <c r="P41" s="9" t="n"/>
      <c r="Q41" s="9" t="n"/>
      <c r="R41" s="9" t="n"/>
      <c r="S41" s="9" t="n"/>
      <c r="T41" s="9" t="n"/>
      <c r="U41" s="11" t="n"/>
      <c r="V41" s="9" t="n"/>
      <c r="W41" s="9" t="n"/>
      <c r="X41" s="7" t="n"/>
      <c r="Y41" s="12" t="n"/>
      <c r="Z41" s="9" t="n"/>
      <c r="AA41" s="7" t="n"/>
      <c r="AB41" s="13">
        <f>IF(OR(Z41="",AA41=""),"",IF(VLOOKUP(Z41,LISTAS!$H$3:$I$12,2,FALSE)=0,"não volta",AA41+VLOOKUP(Z41,LISTAS!$H$3:$I$12,2,FALSE)))</f>
        <v/>
      </c>
      <c r="AC41" s="9" t="n"/>
      <c r="AD41" s="9" t="n"/>
      <c r="AE41" s="9" t="n"/>
      <c r="AF41" s="7" t="n"/>
      <c r="AG41" s="9" t="n"/>
      <c r="AH41" s="10">
        <f>IF(B41="","",TEXT(WEEKNUM(B41,2),"00"))</f>
        <v/>
      </c>
      <c r="AI41" s="10">
        <f>IF(B41="","",TEXT(B41,"mm"))</f>
        <v/>
      </c>
    </row>
    <row r="42">
      <c r="A42" s="6">
        <f>IF(D42="","",ROW()-2)</f>
        <v/>
      </c>
      <c r="B42" s="7" t="n"/>
      <c r="C42" s="8" t="n"/>
      <c r="D42" s="9" t="n"/>
      <c r="E42" s="9" t="n"/>
      <c r="F42" s="9" t="n"/>
      <c r="G42" s="9" t="n"/>
      <c r="H42" s="9" t="n"/>
      <c r="I42" s="9" t="n"/>
      <c r="J42" s="8" t="n"/>
      <c r="K42" s="10">
        <f>IF(OR(C42="",J42=""),"",IF((J42-C42)*1440&lt;=5,"Sim","Não"))</f>
        <v/>
      </c>
      <c r="L42" s="9" t="n"/>
      <c r="M42" s="8" t="n"/>
      <c r="N42" s="8" t="n"/>
      <c r="O42" s="10">
        <f>IF(OR(M42="",N42=""),"",IF((N42-M42)*1440&lt;=15,"Sim","Não"))</f>
        <v/>
      </c>
      <c r="P42" s="9" t="n"/>
      <c r="Q42" s="9" t="n"/>
      <c r="R42" s="9" t="n"/>
      <c r="S42" s="9" t="n"/>
      <c r="T42" s="9" t="n"/>
      <c r="U42" s="11" t="n"/>
      <c r="V42" s="9" t="n"/>
      <c r="W42" s="9" t="n"/>
      <c r="X42" s="7" t="n"/>
      <c r="Y42" s="12" t="n"/>
      <c r="Z42" s="9" t="n"/>
      <c r="AA42" s="7" t="n"/>
      <c r="AB42" s="13">
        <f>IF(OR(Z42="",AA42=""),"",IF(VLOOKUP(Z42,LISTAS!$H$3:$I$12,2,FALSE)=0,"não volta",AA42+VLOOKUP(Z42,LISTAS!$H$3:$I$12,2,FALSE)))</f>
        <v/>
      </c>
      <c r="AC42" s="9" t="n"/>
      <c r="AD42" s="9" t="n"/>
      <c r="AE42" s="9" t="n"/>
      <c r="AF42" s="7" t="n"/>
      <c r="AG42" s="9" t="n"/>
      <c r="AH42" s="10">
        <f>IF(B42="","",TEXT(WEEKNUM(B42,2),"00"))</f>
        <v/>
      </c>
      <c r="AI42" s="10">
        <f>IF(B42="","",TEXT(B42,"mm"))</f>
        <v/>
      </c>
    </row>
    <row r="43">
      <c r="A43" s="6">
        <f>IF(D43="","",ROW()-2)</f>
        <v/>
      </c>
      <c r="B43" s="7" t="n"/>
      <c r="C43" s="8" t="n"/>
      <c r="D43" s="9" t="n"/>
      <c r="E43" s="9" t="n"/>
      <c r="F43" s="9" t="n"/>
      <c r="G43" s="9" t="n"/>
      <c r="H43" s="9" t="n"/>
      <c r="I43" s="9" t="n"/>
      <c r="J43" s="8" t="n"/>
      <c r="K43" s="10">
        <f>IF(OR(C43="",J43=""),"",IF((J43-C43)*1440&lt;=5,"Sim","Não"))</f>
        <v/>
      </c>
      <c r="L43" s="9" t="n"/>
      <c r="M43" s="8" t="n"/>
      <c r="N43" s="8" t="n"/>
      <c r="O43" s="10">
        <f>IF(OR(M43="",N43=""),"",IF((N43-M43)*1440&lt;=15,"Sim","Não"))</f>
        <v/>
      </c>
      <c r="P43" s="9" t="n"/>
      <c r="Q43" s="9" t="n"/>
      <c r="R43" s="9" t="n"/>
      <c r="S43" s="9" t="n"/>
      <c r="T43" s="9" t="n"/>
      <c r="U43" s="11" t="n"/>
      <c r="V43" s="9" t="n"/>
      <c r="W43" s="9" t="n"/>
      <c r="X43" s="7" t="n"/>
      <c r="Y43" s="12" t="n"/>
      <c r="Z43" s="9" t="n"/>
      <c r="AA43" s="7" t="n"/>
      <c r="AB43" s="13">
        <f>IF(OR(Z43="",AA43=""),"",IF(VLOOKUP(Z43,LISTAS!$H$3:$I$12,2,FALSE)=0,"não volta",AA43+VLOOKUP(Z43,LISTAS!$H$3:$I$12,2,FALSE)))</f>
        <v/>
      </c>
      <c r="AC43" s="9" t="n"/>
      <c r="AD43" s="9" t="n"/>
      <c r="AE43" s="9" t="n"/>
      <c r="AF43" s="7" t="n"/>
      <c r="AG43" s="9" t="n"/>
      <c r="AH43" s="10">
        <f>IF(B43="","",TEXT(WEEKNUM(B43,2),"00"))</f>
        <v/>
      </c>
      <c r="AI43" s="10">
        <f>IF(B43="","",TEXT(B43,"mm"))</f>
        <v/>
      </c>
    </row>
    <row r="44">
      <c r="A44" s="6">
        <f>IF(D44="","",ROW()-2)</f>
        <v/>
      </c>
      <c r="B44" s="7" t="n"/>
      <c r="C44" s="8" t="n"/>
      <c r="D44" s="9" t="n"/>
      <c r="E44" s="9" t="n"/>
      <c r="F44" s="9" t="n"/>
      <c r="G44" s="9" t="n"/>
      <c r="H44" s="9" t="n"/>
      <c r="I44" s="9" t="n"/>
      <c r="J44" s="8" t="n"/>
      <c r="K44" s="10">
        <f>IF(OR(C44="",J44=""),"",IF((J44-C44)*1440&lt;=5,"Sim","Não"))</f>
        <v/>
      </c>
      <c r="L44" s="9" t="n"/>
      <c r="M44" s="8" t="n"/>
      <c r="N44" s="8" t="n"/>
      <c r="O44" s="10">
        <f>IF(OR(M44="",N44=""),"",IF((N44-M44)*1440&lt;=15,"Sim","Não"))</f>
        <v/>
      </c>
      <c r="P44" s="9" t="n"/>
      <c r="Q44" s="9" t="n"/>
      <c r="R44" s="9" t="n"/>
      <c r="S44" s="9" t="n"/>
      <c r="T44" s="9" t="n"/>
      <c r="U44" s="11" t="n"/>
      <c r="V44" s="9" t="n"/>
      <c r="W44" s="9" t="n"/>
      <c r="X44" s="7" t="n"/>
      <c r="Y44" s="12" t="n"/>
      <c r="Z44" s="9" t="n"/>
      <c r="AA44" s="7" t="n"/>
      <c r="AB44" s="13">
        <f>IF(OR(Z44="",AA44=""),"",IF(VLOOKUP(Z44,LISTAS!$H$3:$I$12,2,FALSE)=0,"não volta",AA44+VLOOKUP(Z44,LISTAS!$H$3:$I$12,2,FALSE)))</f>
        <v/>
      </c>
      <c r="AC44" s="9" t="n"/>
      <c r="AD44" s="9" t="n"/>
      <c r="AE44" s="9" t="n"/>
      <c r="AF44" s="7" t="n"/>
      <c r="AG44" s="9" t="n"/>
      <c r="AH44" s="10">
        <f>IF(B44="","",TEXT(WEEKNUM(B44,2),"00"))</f>
        <v/>
      </c>
      <c r="AI44" s="10">
        <f>IF(B44="","",TEXT(B44,"mm"))</f>
        <v/>
      </c>
    </row>
    <row r="45">
      <c r="A45" s="6">
        <f>IF(D45="","",ROW()-2)</f>
        <v/>
      </c>
      <c r="B45" s="7" t="n"/>
      <c r="C45" s="8" t="n"/>
      <c r="D45" s="9" t="n"/>
      <c r="E45" s="9" t="n"/>
      <c r="F45" s="9" t="n"/>
      <c r="G45" s="9" t="n"/>
      <c r="H45" s="9" t="n"/>
      <c r="I45" s="9" t="n"/>
      <c r="J45" s="8" t="n"/>
      <c r="K45" s="10">
        <f>IF(OR(C45="",J45=""),"",IF((J45-C45)*1440&lt;=5,"Sim","Não"))</f>
        <v/>
      </c>
      <c r="L45" s="9" t="n"/>
      <c r="M45" s="8" t="n"/>
      <c r="N45" s="8" t="n"/>
      <c r="O45" s="10">
        <f>IF(OR(M45="",N45=""),"",IF((N45-M45)*1440&lt;=15,"Sim","Não"))</f>
        <v/>
      </c>
      <c r="P45" s="9" t="n"/>
      <c r="Q45" s="9" t="n"/>
      <c r="R45" s="9" t="n"/>
      <c r="S45" s="9" t="n"/>
      <c r="T45" s="9" t="n"/>
      <c r="U45" s="11" t="n"/>
      <c r="V45" s="9" t="n"/>
      <c r="W45" s="9" t="n"/>
      <c r="X45" s="7" t="n"/>
      <c r="Y45" s="12" t="n"/>
      <c r="Z45" s="9" t="n"/>
      <c r="AA45" s="7" t="n"/>
      <c r="AB45" s="13">
        <f>IF(OR(Z45="",AA45=""),"",IF(VLOOKUP(Z45,LISTAS!$H$3:$I$12,2,FALSE)=0,"não volta",AA45+VLOOKUP(Z45,LISTAS!$H$3:$I$12,2,FALSE)))</f>
        <v/>
      </c>
      <c r="AC45" s="9" t="n"/>
      <c r="AD45" s="9" t="n"/>
      <c r="AE45" s="9" t="n"/>
      <c r="AF45" s="7" t="n"/>
      <c r="AG45" s="9" t="n"/>
      <c r="AH45" s="10">
        <f>IF(B45="","",TEXT(WEEKNUM(B45,2),"00"))</f>
        <v/>
      </c>
      <c r="AI45" s="10">
        <f>IF(B45="","",TEXT(B45,"mm"))</f>
        <v/>
      </c>
    </row>
    <row r="46">
      <c r="A46" s="6">
        <f>IF(D46="","",ROW()-2)</f>
        <v/>
      </c>
      <c r="B46" s="7" t="n"/>
      <c r="C46" s="8" t="n"/>
      <c r="D46" s="9" t="n"/>
      <c r="E46" s="9" t="n"/>
      <c r="F46" s="9" t="n"/>
      <c r="G46" s="9" t="n"/>
      <c r="H46" s="9" t="n"/>
      <c r="I46" s="9" t="n"/>
      <c r="J46" s="8" t="n"/>
      <c r="K46" s="10">
        <f>IF(OR(C46="",J46=""),"",IF((J46-C46)*1440&lt;=5,"Sim","Não"))</f>
        <v/>
      </c>
      <c r="L46" s="9" t="n"/>
      <c r="M46" s="8" t="n"/>
      <c r="N46" s="8" t="n"/>
      <c r="O46" s="10">
        <f>IF(OR(M46="",N46=""),"",IF((N46-M46)*1440&lt;=15,"Sim","Não"))</f>
        <v/>
      </c>
      <c r="P46" s="9" t="n"/>
      <c r="Q46" s="9" t="n"/>
      <c r="R46" s="9" t="n"/>
      <c r="S46" s="9" t="n"/>
      <c r="T46" s="9" t="n"/>
      <c r="U46" s="11" t="n"/>
      <c r="V46" s="9" t="n"/>
      <c r="W46" s="9" t="n"/>
      <c r="X46" s="7" t="n"/>
      <c r="Y46" s="12" t="n"/>
      <c r="Z46" s="9" t="n"/>
      <c r="AA46" s="7" t="n"/>
      <c r="AB46" s="13">
        <f>IF(OR(Z46="",AA46=""),"",IF(VLOOKUP(Z46,LISTAS!$H$3:$I$12,2,FALSE)=0,"não volta",AA46+VLOOKUP(Z46,LISTAS!$H$3:$I$12,2,FALSE)))</f>
        <v/>
      </c>
      <c r="AC46" s="9" t="n"/>
      <c r="AD46" s="9" t="n"/>
      <c r="AE46" s="9" t="n"/>
      <c r="AF46" s="7" t="n"/>
      <c r="AG46" s="9" t="n"/>
      <c r="AH46" s="10">
        <f>IF(B46="","",TEXT(WEEKNUM(B46,2),"00"))</f>
        <v/>
      </c>
      <c r="AI46" s="10">
        <f>IF(B46="","",TEXT(B46,"mm"))</f>
        <v/>
      </c>
    </row>
    <row r="47">
      <c r="A47" s="6">
        <f>IF(D47="","",ROW()-2)</f>
        <v/>
      </c>
      <c r="B47" s="7" t="n"/>
      <c r="C47" s="8" t="n"/>
      <c r="D47" s="9" t="n"/>
      <c r="E47" s="9" t="n"/>
      <c r="F47" s="9" t="n"/>
      <c r="G47" s="9" t="n"/>
      <c r="H47" s="9" t="n"/>
      <c r="I47" s="9" t="n"/>
      <c r="J47" s="8" t="n"/>
      <c r="K47" s="10">
        <f>IF(OR(C47="",J47=""),"",IF((J47-C47)*1440&lt;=5,"Sim","Não"))</f>
        <v/>
      </c>
      <c r="L47" s="9" t="n"/>
      <c r="M47" s="8" t="n"/>
      <c r="N47" s="8" t="n"/>
      <c r="O47" s="10">
        <f>IF(OR(M47="",N47=""),"",IF((N47-M47)*1440&lt;=15,"Sim","Não"))</f>
        <v/>
      </c>
      <c r="P47" s="9" t="n"/>
      <c r="Q47" s="9" t="n"/>
      <c r="R47" s="9" t="n"/>
      <c r="S47" s="9" t="n"/>
      <c r="T47" s="9" t="n"/>
      <c r="U47" s="11" t="n"/>
      <c r="V47" s="9" t="n"/>
      <c r="W47" s="9" t="n"/>
      <c r="X47" s="7" t="n"/>
      <c r="Y47" s="12" t="n"/>
      <c r="Z47" s="9" t="n"/>
      <c r="AA47" s="7" t="n"/>
      <c r="AB47" s="13">
        <f>IF(OR(Z47="",AA47=""),"",IF(VLOOKUP(Z47,LISTAS!$H$3:$I$12,2,FALSE)=0,"não volta",AA47+VLOOKUP(Z47,LISTAS!$H$3:$I$12,2,FALSE)))</f>
        <v/>
      </c>
      <c r="AC47" s="9" t="n"/>
      <c r="AD47" s="9" t="n"/>
      <c r="AE47" s="9" t="n"/>
      <c r="AF47" s="7" t="n"/>
      <c r="AG47" s="9" t="n"/>
      <c r="AH47" s="10">
        <f>IF(B47="","",TEXT(WEEKNUM(B47,2),"00"))</f>
        <v/>
      </c>
      <c r="AI47" s="10">
        <f>IF(B47="","",TEXT(B47,"mm"))</f>
        <v/>
      </c>
    </row>
    <row r="48">
      <c r="A48" s="6">
        <f>IF(D48="","",ROW()-2)</f>
        <v/>
      </c>
      <c r="B48" s="7" t="n"/>
      <c r="C48" s="8" t="n"/>
      <c r="D48" s="9" t="n"/>
      <c r="E48" s="9" t="n"/>
      <c r="F48" s="9" t="n"/>
      <c r="G48" s="9" t="n"/>
      <c r="H48" s="9" t="n"/>
      <c r="I48" s="9" t="n"/>
      <c r="J48" s="8" t="n"/>
      <c r="K48" s="10">
        <f>IF(OR(C48="",J48=""),"",IF((J48-C48)*1440&lt;=5,"Sim","Não"))</f>
        <v/>
      </c>
      <c r="L48" s="9" t="n"/>
      <c r="M48" s="8" t="n"/>
      <c r="N48" s="8" t="n"/>
      <c r="O48" s="10">
        <f>IF(OR(M48="",N48=""),"",IF((N48-M48)*1440&lt;=15,"Sim","Não"))</f>
        <v/>
      </c>
      <c r="P48" s="9" t="n"/>
      <c r="Q48" s="9" t="n"/>
      <c r="R48" s="9" t="n"/>
      <c r="S48" s="9" t="n"/>
      <c r="T48" s="9" t="n"/>
      <c r="U48" s="11" t="n"/>
      <c r="V48" s="9" t="n"/>
      <c r="W48" s="9" t="n"/>
      <c r="X48" s="7" t="n"/>
      <c r="Y48" s="12" t="n"/>
      <c r="Z48" s="9" t="n"/>
      <c r="AA48" s="7" t="n"/>
      <c r="AB48" s="13">
        <f>IF(OR(Z48="",AA48=""),"",IF(VLOOKUP(Z48,LISTAS!$H$3:$I$12,2,FALSE)=0,"não volta",AA48+VLOOKUP(Z48,LISTAS!$H$3:$I$12,2,FALSE)))</f>
        <v/>
      </c>
      <c r="AC48" s="9" t="n"/>
      <c r="AD48" s="9" t="n"/>
      <c r="AE48" s="9" t="n"/>
      <c r="AF48" s="7" t="n"/>
      <c r="AG48" s="9" t="n"/>
      <c r="AH48" s="10">
        <f>IF(B48="","",TEXT(WEEKNUM(B48,2),"00"))</f>
        <v/>
      </c>
      <c r="AI48" s="10">
        <f>IF(B48="","",TEXT(B48,"mm"))</f>
        <v/>
      </c>
    </row>
    <row r="49">
      <c r="A49" s="6">
        <f>IF(D49="","",ROW()-2)</f>
        <v/>
      </c>
      <c r="B49" s="7" t="n"/>
      <c r="C49" s="8" t="n"/>
      <c r="D49" s="9" t="n"/>
      <c r="E49" s="9" t="n"/>
      <c r="F49" s="9" t="n"/>
      <c r="G49" s="9" t="n"/>
      <c r="H49" s="9" t="n"/>
      <c r="I49" s="9" t="n"/>
      <c r="J49" s="8" t="n"/>
      <c r="K49" s="10">
        <f>IF(OR(C49="",J49=""),"",IF((J49-C49)*1440&lt;=5,"Sim","Não"))</f>
        <v/>
      </c>
      <c r="L49" s="9" t="n"/>
      <c r="M49" s="8" t="n"/>
      <c r="N49" s="8" t="n"/>
      <c r="O49" s="10">
        <f>IF(OR(M49="",N49=""),"",IF((N49-M49)*1440&lt;=15,"Sim","Não"))</f>
        <v/>
      </c>
      <c r="P49" s="9" t="n"/>
      <c r="Q49" s="9" t="n"/>
      <c r="R49" s="9" t="n"/>
      <c r="S49" s="9" t="n"/>
      <c r="T49" s="9" t="n"/>
      <c r="U49" s="11" t="n"/>
      <c r="V49" s="9" t="n"/>
      <c r="W49" s="9" t="n"/>
      <c r="X49" s="7" t="n"/>
      <c r="Y49" s="12" t="n"/>
      <c r="Z49" s="9" t="n"/>
      <c r="AA49" s="7" t="n"/>
      <c r="AB49" s="13">
        <f>IF(OR(Z49="",AA49=""),"",IF(VLOOKUP(Z49,LISTAS!$H$3:$I$12,2,FALSE)=0,"não volta",AA49+VLOOKUP(Z49,LISTAS!$H$3:$I$12,2,FALSE)))</f>
        <v/>
      </c>
      <c r="AC49" s="9" t="n"/>
      <c r="AD49" s="9" t="n"/>
      <c r="AE49" s="9" t="n"/>
      <c r="AF49" s="7" t="n"/>
      <c r="AG49" s="9" t="n"/>
      <c r="AH49" s="10">
        <f>IF(B49="","",TEXT(WEEKNUM(B49,2),"00"))</f>
        <v/>
      </c>
      <c r="AI49" s="10">
        <f>IF(B49="","",TEXT(B49,"mm"))</f>
        <v/>
      </c>
    </row>
    <row r="50">
      <c r="A50" s="6">
        <f>IF(D50="","",ROW()-2)</f>
        <v/>
      </c>
      <c r="B50" s="7" t="n"/>
      <c r="C50" s="8" t="n"/>
      <c r="D50" s="9" t="n"/>
      <c r="E50" s="9" t="n"/>
      <c r="F50" s="9" t="n"/>
      <c r="G50" s="9" t="n"/>
      <c r="H50" s="9" t="n"/>
      <c r="I50" s="9" t="n"/>
      <c r="J50" s="8" t="n"/>
      <c r="K50" s="10">
        <f>IF(OR(C50="",J50=""),"",IF((J50-C50)*1440&lt;=5,"Sim","Não"))</f>
        <v/>
      </c>
      <c r="L50" s="9" t="n"/>
      <c r="M50" s="8" t="n"/>
      <c r="N50" s="8" t="n"/>
      <c r="O50" s="10">
        <f>IF(OR(M50="",N50=""),"",IF((N50-M50)*1440&lt;=15,"Sim","Não"))</f>
        <v/>
      </c>
      <c r="P50" s="9" t="n"/>
      <c r="Q50" s="9" t="n"/>
      <c r="R50" s="9" t="n"/>
      <c r="S50" s="9" t="n"/>
      <c r="T50" s="9" t="n"/>
      <c r="U50" s="11" t="n"/>
      <c r="V50" s="9" t="n"/>
      <c r="W50" s="9" t="n"/>
      <c r="X50" s="7" t="n"/>
      <c r="Y50" s="12" t="n"/>
      <c r="Z50" s="9" t="n"/>
      <c r="AA50" s="7" t="n"/>
      <c r="AB50" s="13">
        <f>IF(OR(Z50="",AA50=""),"",IF(VLOOKUP(Z50,LISTAS!$H$3:$I$12,2,FALSE)=0,"não volta",AA50+VLOOKUP(Z50,LISTAS!$H$3:$I$12,2,FALSE)))</f>
        <v/>
      </c>
      <c r="AC50" s="9" t="n"/>
      <c r="AD50" s="9" t="n"/>
      <c r="AE50" s="9" t="n"/>
      <c r="AF50" s="7" t="n"/>
      <c r="AG50" s="9" t="n"/>
      <c r="AH50" s="10">
        <f>IF(B50="","",TEXT(WEEKNUM(B50,2),"00"))</f>
        <v/>
      </c>
      <c r="AI50" s="10">
        <f>IF(B50="","",TEXT(B50,"mm"))</f>
        <v/>
      </c>
    </row>
    <row r="51">
      <c r="A51" s="6">
        <f>IF(D51="","",ROW()-2)</f>
        <v/>
      </c>
      <c r="B51" s="7" t="n"/>
      <c r="C51" s="8" t="n"/>
      <c r="D51" s="9" t="n"/>
      <c r="E51" s="9" t="n"/>
      <c r="F51" s="9" t="n"/>
      <c r="G51" s="9" t="n"/>
      <c r="H51" s="9" t="n"/>
      <c r="I51" s="9" t="n"/>
      <c r="J51" s="8" t="n"/>
      <c r="K51" s="10">
        <f>IF(OR(C51="",J51=""),"",IF((J51-C51)*1440&lt;=5,"Sim","Não"))</f>
        <v/>
      </c>
      <c r="L51" s="9" t="n"/>
      <c r="M51" s="8" t="n"/>
      <c r="N51" s="8" t="n"/>
      <c r="O51" s="10">
        <f>IF(OR(M51="",N51=""),"",IF((N51-M51)*1440&lt;=15,"Sim","Não"))</f>
        <v/>
      </c>
      <c r="P51" s="9" t="n"/>
      <c r="Q51" s="9" t="n"/>
      <c r="R51" s="9" t="n"/>
      <c r="S51" s="9" t="n"/>
      <c r="T51" s="9" t="n"/>
      <c r="U51" s="11" t="n"/>
      <c r="V51" s="9" t="n"/>
      <c r="W51" s="9" t="n"/>
      <c r="X51" s="7" t="n"/>
      <c r="Y51" s="12" t="n"/>
      <c r="Z51" s="9" t="n"/>
      <c r="AA51" s="7" t="n"/>
      <c r="AB51" s="13">
        <f>IF(OR(Z51="",AA51=""),"",IF(VLOOKUP(Z51,LISTAS!$H$3:$I$12,2,FALSE)=0,"não volta",AA51+VLOOKUP(Z51,LISTAS!$H$3:$I$12,2,FALSE)))</f>
        <v/>
      </c>
      <c r="AC51" s="9" t="n"/>
      <c r="AD51" s="9" t="n"/>
      <c r="AE51" s="9" t="n"/>
      <c r="AF51" s="7" t="n"/>
      <c r="AG51" s="9" t="n"/>
      <c r="AH51" s="10">
        <f>IF(B51="","",TEXT(WEEKNUM(B51,2),"00"))</f>
        <v/>
      </c>
      <c r="AI51" s="10">
        <f>IF(B51="","",TEXT(B51,"mm"))</f>
        <v/>
      </c>
    </row>
    <row r="52">
      <c r="A52" s="6">
        <f>IF(D52="","",ROW()-2)</f>
        <v/>
      </c>
      <c r="B52" s="7" t="n"/>
      <c r="C52" s="8" t="n"/>
      <c r="D52" s="9" t="n"/>
      <c r="E52" s="9" t="n"/>
      <c r="F52" s="9" t="n"/>
      <c r="G52" s="9" t="n"/>
      <c r="H52" s="9" t="n"/>
      <c r="I52" s="9" t="n"/>
      <c r="J52" s="8" t="n"/>
      <c r="K52" s="10">
        <f>IF(OR(C52="",J52=""),"",IF((J52-C52)*1440&lt;=5,"Sim","Não"))</f>
        <v/>
      </c>
      <c r="L52" s="9" t="n"/>
      <c r="M52" s="8" t="n"/>
      <c r="N52" s="8" t="n"/>
      <c r="O52" s="10">
        <f>IF(OR(M52="",N52=""),"",IF((N52-M52)*1440&lt;=15,"Sim","Não"))</f>
        <v/>
      </c>
      <c r="P52" s="9" t="n"/>
      <c r="Q52" s="9" t="n"/>
      <c r="R52" s="9" t="n"/>
      <c r="S52" s="9" t="n"/>
      <c r="T52" s="9" t="n"/>
      <c r="U52" s="11" t="n"/>
      <c r="V52" s="9" t="n"/>
      <c r="W52" s="9" t="n"/>
      <c r="X52" s="7" t="n"/>
      <c r="Y52" s="12" t="n"/>
      <c r="Z52" s="9" t="n"/>
      <c r="AA52" s="7" t="n"/>
      <c r="AB52" s="13">
        <f>IF(OR(Z52="",AA52=""),"",IF(VLOOKUP(Z52,LISTAS!$H$3:$I$12,2,FALSE)=0,"não volta",AA52+VLOOKUP(Z52,LISTAS!$H$3:$I$12,2,FALSE)))</f>
        <v/>
      </c>
      <c r="AC52" s="9" t="n"/>
      <c r="AD52" s="9" t="n"/>
      <c r="AE52" s="9" t="n"/>
      <c r="AF52" s="7" t="n"/>
      <c r="AG52" s="9" t="n"/>
      <c r="AH52" s="10">
        <f>IF(B52="","",TEXT(WEEKNUM(B52,2),"00"))</f>
        <v/>
      </c>
      <c r="AI52" s="10">
        <f>IF(B52="","",TEXT(B52,"mm"))</f>
        <v/>
      </c>
    </row>
    <row r="53">
      <c r="A53" s="6">
        <f>IF(D53="","",ROW()-2)</f>
        <v/>
      </c>
      <c r="B53" s="7" t="n"/>
      <c r="C53" s="8" t="n"/>
      <c r="D53" s="9" t="n"/>
      <c r="E53" s="9" t="n"/>
      <c r="F53" s="9" t="n"/>
      <c r="G53" s="9" t="n"/>
      <c r="H53" s="9" t="n"/>
      <c r="I53" s="9" t="n"/>
      <c r="J53" s="8" t="n"/>
      <c r="K53" s="10">
        <f>IF(OR(C53="",J53=""),"",IF((J53-C53)*1440&lt;=5,"Sim","Não"))</f>
        <v/>
      </c>
      <c r="L53" s="9" t="n"/>
      <c r="M53" s="8" t="n"/>
      <c r="N53" s="8" t="n"/>
      <c r="O53" s="10">
        <f>IF(OR(M53="",N53=""),"",IF((N53-M53)*1440&lt;=15,"Sim","Não"))</f>
        <v/>
      </c>
      <c r="P53" s="9" t="n"/>
      <c r="Q53" s="9" t="n"/>
      <c r="R53" s="9" t="n"/>
      <c r="S53" s="9" t="n"/>
      <c r="T53" s="9" t="n"/>
      <c r="U53" s="11" t="n"/>
      <c r="V53" s="9" t="n"/>
      <c r="W53" s="9" t="n"/>
      <c r="X53" s="7" t="n"/>
      <c r="Y53" s="12" t="n"/>
      <c r="Z53" s="9" t="n"/>
      <c r="AA53" s="7" t="n"/>
      <c r="AB53" s="13">
        <f>IF(OR(Z53="",AA53=""),"",IF(VLOOKUP(Z53,LISTAS!$H$3:$I$12,2,FALSE)=0,"não volta",AA53+VLOOKUP(Z53,LISTAS!$H$3:$I$12,2,FALSE)))</f>
        <v/>
      </c>
      <c r="AC53" s="9" t="n"/>
      <c r="AD53" s="9" t="n"/>
      <c r="AE53" s="9" t="n"/>
      <c r="AF53" s="7" t="n"/>
      <c r="AG53" s="9" t="n"/>
      <c r="AH53" s="10">
        <f>IF(B53="","",TEXT(WEEKNUM(B53,2),"00"))</f>
        <v/>
      </c>
      <c r="AI53" s="10">
        <f>IF(B53="","",TEXT(B53,"mm"))</f>
        <v/>
      </c>
    </row>
    <row r="54">
      <c r="A54" s="6">
        <f>IF(D54="","",ROW()-2)</f>
        <v/>
      </c>
      <c r="B54" s="7" t="n"/>
      <c r="C54" s="8" t="n"/>
      <c r="D54" s="9" t="n"/>
      <c r="E54" s="9" t="n"/>
      <c r="F54" s="9" t="n"/>
      <c r="G54" s="9" t="n"/>
      <c r="H54" s="9" t="n"/>
      <c r="I54" s="9" t="n"/>
      <c r="J54" s="8" t="n"/>
      <c r="K54" s="10">
        <f>IF(OR(C54="",J54=""),"",IF((J54-C54)*1440&lt;=5,"Sim","Não"))</f>
        <v/>
      </c>
      <c r="L54" s="9" t="n"/>
      <c r="M54" s="8" t="n"/>
      <c r="N54" s="8" t="n"/>
      <c r="O54" s="10">
        <f>IF(OR(M54="",N54=""),"",IF((N54-M54)*1440&lt;=15,"Sim","Não"))</f>
        <v/>
      </c>
      <c r="P54" s="9" t="n"/>
      <c r="Q54" s="9" t="n"/>
      <c r="R54" s="9" t="n"/>
      <c r="S54" s="9" t="n"/>
      <c r="T54" s="9" t="n"/>
      <c r="U54" s="11" t="n"/>
      <c r="V54" s="9" t="n"/>
      <c r="W54" s="9" t="n"/>
      <c r="X54" s="7" t="n"/>
      <c r="Y54" s="12" t="n"/>
      <c r="Z54" s="9" t="n"/>
      <c r="AA54" s="7" t="n"/>
      <c r="AB54" s="13">
        <f>IF(OR(Z54="",AA54=""),"",IF(VLOOKUP(Z54,LISTAS!$H$3:$I$12,2,FALSE)=0,"não volta",AA54+VLOOKUP(Z54,LISTAS!$H$3:$I$12,2,FALSE)))</f>
        <v/>
      </c>
      <c r="AC54" s="9" t="n"/>
      <c r="AD54" s="9" t="n"/>
      <c r="AE54" s="9" t="n"/>
      <c r="AF54" s="7" t="n"/>
      <c r="AG54" s="9" t="n"/>
      <c r="AH54" s="10">
        <f>IF(B54="","",TEXT(WEEKNUM(B54,2),"00"))</f>
        <v/>
      </c>
      <c r="AI54" s="10">
        <f>IF(B54="","",TEXT(B54,"mm"))</f>
        <v/>
      </c>
    </row>
    <row r="55">
      <c r="A55" s="6">
        <f>IF(D55="","",ROW()-2)</f>
        <v/>
      </c>
      <c r="B55" s="7" t="n"/>
      <c r="C55" s="8" t="n"/>
      <c r="D55" s="9" t="n"/>
      <c r="E55" s="9" t="n"/>
      <c r="F55" s="9" t="n"/>
      <c r="G55" s="9" t="n"/>
      <c r="H55" s="9" t="n"/>
      <c r="I55" s="9" t="n"/>
      <c r="J55" s="8" t="n"/>
      <c r="K55" s="10">
        <f>IF(OR(C55="",J55=""),"",IF((J55-C55)*1440&lt;=5,"Sim","Não"))</f>
        <v/>
      </c>
      <c r="L55" s="9" t="n"/>
      <c r="M55" s="8" t="n"/>
      <c r="N55" s="8" t="n"/>
      <c r="O55" s="10">
        <f>IF(OR(M55="",N55=""),"",IF((N55-M55)*1440&lt;=15,"Sim","Não"))</f>
        <v/>
      </c>
      <c r="P55" s="9" t="n"/>
      <c r="Q55" s="9" t="n"/>
      <c r="R55" s="9" t="n"/>
      <c r="S55" s="9" t="n"/>
      <c r="T55" s="9" t="n"/>
      <c r="U55" s="11" t="n"/>
      <c r="V55" s="9" t="n"/>
      <c r="W55" s="9" t="n"/>
      <c r="X55" s="7" t="n"/>
      <c r="Y55" s="12" t="n"/>
      <c r="Z55" s="9" t="n"/>
      <c r="AA55" s="7" t="n"/>
      <c r="AB55" s="13">
        <f>IF(OR(Z55="",AA55=""),"",IF(VLOOKUP(Z55,LISTAS!$H$3:$I$12,2,FALSE)=0,"não volta",AA55+VLOOKUP(Z55,LISTAS!$H$3:$I$12,2,FALSE)))</f>
        <v/>
      </c>
      <c r="AC55" s="9" t="n"/>
      <c r="AD55" s="9" t="n"/>
      <c r="AE55" s="9" t="n"/>
      <c r="AF55" s="7" t="n"/>
      <c r="AG55" s="9" t="n"/>
      <c r="AH55" s="10">
        <f>IF(B55="","",TEXT(WEEKNUM(B55,2),"00"))</f>
        <v/>
      </c>
      <c r="AI55" s="10">
        <f>IF(B55="","",TEXT(B55,"mm"))</f>
        <v/>
      </c>
    </row>
    <row r="56">
      <c r="A56" s="6">
        <f>IF(D56="","",ROW()-2)</f>
        <v/>
      </c>
      <c r="B56" s="7" t="n"/>
      <c r="C56" s="8" t="n"/>
      <c r="D56" s="9" t="n"/>
      <c r="E56" s="9" t="n"/>
      <c r="F56" s="9" t="n"/>
      <c r="G56" s="9" t="n"/>
      <c r="H56" s="9" t="n"/>
      <c r="I56" s="9" t="n"/>
      <c r="J56" s="8" t="n"/>
      <c r="K56" s="10">
        <f>IF(OR(C56="",J56=""),"",IF((J56-C56)*1440&lt;=5,"Sim","Não"))</f>
        <v/>
      </c>
      <c r="L56" s="9" t="n"/>
      <c r="M56" s="8" t="n"/>
      <c r="N56" s="8" t="n"/>
      <c r="O56" s="10">
        <f>IF(OR(M56="",N56=""),"",IF((N56-M56)*1440&lt;=15,"Sim","Não"))</f>
        <v/>
      </c>
      <c r="P56" s="9" t="n"/>
      <c r="Q56" s="9" t="n"/>
      <c r="R56" s="9" t="n"/>
      <c r="S56" s="9" t="n"/>
      <c r="T56" s="9" t="n"/>
      <c r="U56" s="11" t="n"/>
      <c r="V56" s="9" t="n"/>
      <c r="W56" s="9" t="n"/>
      <c r="X56" s="7" t="n"/>
      <c r="Y56" s="12" t="n"/>
      <c r="Z56" s="9" t="n"/>
      <c r="AA56" s="7" t="n"/>
      <c r="AB56" s="13">
        <f>IF(OR(Z56="",AA56=""),"",IF(VLOOKUP(Z56,LISTAS!$H$3:$I$12,2,FALSE)=0,"não volta",AA56+VLOOKUP(Z56,LISTAS!$H$3:$I$12,2,FALSE)))</f>
        <v/>
      </c>
      <c r="AC56" s="9" t="n"/>
      <c r="AD56" s="9" t="n"/>
      <c r="AE56" s="9" t="n"/>
      <c r="AF56" s="7" t="n"/>
      <c r="AG56" s="9" t="n"/>
      <c r="AH56" s="10">
        <f>IF(B56="","",TEXT(WEEKNUM(B56,2),"00"))</f>
        <v/>
      </c>
      <c r="AI56" s="10">
        <f>IF(B56="","",TEXT(B56,"mm"))</f>
        <v/>
      </c>
    </row>
    <row r="57">
      <c r="A57" s="6">
        <f>IF(D57="","",ROW()-2)</f>
        <v/>
      </c>
      <c r="B57" s="7" t="n"/>
      <c r="C57" s="8" t="n"/>
      <c r="D57" s="9" t="n"/>
      <c r="E57" s="9" t="n"/>
      <c r="F57" s="9" t="n"/>
      <c r="G57" s="9" t="n"/>
      <c r="H57" s="9" t="n"/>
      <c r="I57" s="9" t="n"/>
      <c r="J57" s="8" t="n"/>
      <c r="K57" s="10">
        <f>IF(OR(C57="",J57=""),"",IF((J57-C57)*1440&lt;=5,"Sim","Não"))</f>
        <v/>
      </c>
      <c r="L57" s="9" t="n"/>
      <c r="M57" s="8" t="n"/>
      <c r="N57" s="8" t="n"/>
      <c r="O57" s="10">
        <f>IF(OR(M57="",N57=""),"",IF((N57-M57)*1440&lt;=15,"Sim","Não"))</f>
        <v/>
      </c>
      <c r="P57" s="9" t="n"/>
      <c r="Q57" s="9" t="n"/>
      <c r="R57" s="9" t="n"/>
      <c r="S57" s="9" t="n"/>
      <c r="T57" s="9" t="n"/>
      <c r="U57" s="11" t="n"/>
      <c r="V57" s="9" t="n"/>
      <c r="W57" s="9" t="n"/>
      <c r="X57" s="7" t="n"/>
      <c r="Y57" s="12" t="n"/>
      <c r="Z57" s="9" t="n"/>
      <c r="AA57" s="7" t="n"/>
      <c r="AB57" s="13">
        <f>IF(OR(Z57="",AA57=""),"",IF(VLOOKUP(Z57,LISTAS!$H$3:$I$12,2,FALSE)=0,"não volta",AA57+VLOOKUP(Z57,LISTAS!$H$3:$I$12,2,FALSE)))</f>
        <v/>
      </c>
      <c r="AC57" s="9" t="n"/>
      <c r="AD57" s="9" t="n"/>
      <c r="AE57" s="9" t="n"/>
      <c r="AF57" s="7" t="n"/>
      <c r="AG57" s="9" t="n"/>
      <c r="AH57" s="10">
        <f>IF(B57="","",TEXT(WEEKNUM(B57,2),"00"))</f>
        <v/>
      </c>
      <c r="AI57" s="10">
        <f>IF(B57="","",TEXT(B57,"mm"))</f>
        <v/>
      </c>
    </row>
    <row r="58">
      <c r="A58" s="6">
        <f>IF(D58="","",ROW()-2)</f>
        <v/>
      </c>
      <c r="B58" s="7" t="n"/>
      <c r="C58" s="8" t="n"/>
      <c r="D58" s="9" t="n"/>
      <c r="E58" s="9" t="n"/>
      <c r="F58" s="9" t="n"/>
      <c r="G58" s="9" t="n"/>
      <c r="H58" s="9" t="n"/>
      <c r="I58" s="9" t="n"/>
      <c r="J58" s="8" t="n"/>
      <c r="K58" s="10">
        <f>IF(OR(C58="",J58=""),"",IF((J58-C58)*1440&lt;=5,"Sim","Não"))</f>
        <v/>
      </c>
      <c r="L58" s="9" t="n"/>
      <c r="M58" s="8" t="n"/>
      <c r="N58" s="8" t="n"/>
      <c r="O58" s="10">
        <f>IF(OR(M58="",N58=""),"",IF((N58-M58)*1440&lt;=15,"Sim","Não"))</f>
        <v/>
      </c>
      <c r="P58" s="9" t="n"/>
      <c r="Q58" s="9" t="n"/>
      <c r="R58" s="9" t="n"/>
      <c r="S58" s="9" t="n"/>
      <c r="T58" s="9" t="n"/>
      <c r="U58" s="11" t="n"/>
      <c r="V58" s="9" t="n"/>
      <c r="W58" s="9" t="n"/>
      <c r="X58" s="7" t="n"/>
      <c r="Y58" s="12" t="n"/>
      <c r="Z58" s="9" t="n"/>
      <c r="AA58" s="7" t="n"/>
      <c r="AB58" s="13">
        <f>IF(OR(Z58="",AA58=""),"",IF(VLOOKUP(Z58,LISTAS!$H$3:$I$12,2,FALSE)=0,"não volta",AA58+VLOOKUP(Z58,LISTAS!$H$3:$I$12,2,FALSE)))</f>
        <v/>
      </c>
      <c r="AC58" s="9" t="n"/>
      <c r="AD58" s="9" t="n"/>
      <c r="AE58" s="9" t="n"/>
      <c r="AF58" s="7" t="n"/>
      <c r="AG58" s="9" t="n"/>
      <c r="AH58" s="10">
        <f>IF(B58="","",TEXT(WEEKNUM(B58,2),"00"))</f>
        <v/>
      </c>
      <c r="AI58" s="10">
        <f>IF(B58="","",TEXT(B58,"mm"))</f>
        <v/>
      </c>
    </row>
    <row r="59">
      <c r="A59" s="6">
        <f>IF(D59="","",ROW()-2)</f>
        <v/>
      </c>
      <c r="B59" s="7" t="n"/>
      <c r="C59" s="8" t="n"/>
      <c r="D59" s="9" t="n"/>
      <c r="E59" s="9" t="n"/>
      <c r="F59" s="9" t="n"/>
      <c r="G59" s="9" t="n"/>
      <c r="H59" s="9" t="n"/>
      <c r="I59" s="9" t="n"/>
      <c r="J59" s="8" t="n"/>
      <c r="K59" s="10">
        <f>IF(OR(C59="",J59=""),"",IF((J59-C59)*1440&lt;=5,"Sim","Não"))</f>
        <v/>
      </c>
      <c r="L59" s="9" t="n"/>
      <c r="M59" s="8" t="n"/>
      <c r="N59" s="8" t="n"/>
      <c r="O59" s="10">
        <f>IF(OR(M59="",N59=""),"",IF((N59-M59)*1440&lt;=15,"Sim","Não"))</f>
        <v/>
      </c>
      <c r="P59" s="9" t="n"/>
      <c r="Q59" s="9" t="n"/>
      <c r="R59" s="9" t="n"/>
      <c r="S59" s="9" t="n"/>
      <c r="T59" s="9" t="n"/>
      <c r="U59" s="11" t="n"/>
      <c r="V59" s="9" t="n"/>
      <c r="W59" s="9" t="n"/>
      <c r="X59" s="7" t="n"/>
      <c r="Y59" s="12" t="n"/>
      <c r="Z59" s="9" t="n"/>
      <c r="AA59" s="7" t="n"/>
      <c r="AB59" s="13">
        <f>IF(OR(Z59="",AA59=""),"",IF(VLOOKUP(Z59,LISTAS!$H$3:$I$12,2,FALSE)=0,"não volta",AA59+VLOOKUP(Z59,LISTAS!$H$3:$I$12,2,FALSE)))</f>
        <v/>
      </c>
      <c r="AC59" s="9" t="n"/>
      <c r="AD59" s="9" t="n"/>
      <c r="AE59" s="9" t="n"/>
      <c r="AF59" s="7" t="n"/>
      <c r="AG59" s="9" t="n"/>
      <c r="AH59" s="10">
        <f>IF(B59="","",TEXT(WEEKNUM(B59,2),"00"))</f>
        <v/>
      </c>
      <c r="AI59" s="10">
        <f>IF(B59="","",TEXT(B59,"mm"))</f>
        <v/>
      </c>
    </row>
    <row r="60">
      <c r="A60" s="6">
        <f>IF(D60="","",ROW()-2)</f>
        <v/>
      </c>
      <c r="B60" s="7" t="n"/>
      <c r="C60" s="8" t="n"/>
      <c r="D60" s="9" t="n"/>
      <c r="E60" s="9" t="n"/>
      <c r="F60" s="9" t="n"/>
      <c r="G60" s="9" t="n"/>
      <c r="H60" s="9" t="n"/>
      <c r="I60" s="9" t="n"/>
      <c r="J60" s="8" t="n"/>
      <c r="K60" s="10">
        <f>IF(OR(C60="",J60=""),"",IF((J60-C60)*1440&lt;=5,"Sim","Não"))</f>
        <v/>
      </c>
      <c r="L60" s="9" t="n"/>
      <c r="M60" s="8" t="n"/>
      <c r="N60" s="8" t="n"/>
      <c r="O60" s="10">
        <f>IF(OR(M60="",N60=""),"",IF((N60-M60)*1440&lt;=15,"Sim","Não"))</f>
        <v/>
      </c>
      <c r="P60" s="9" t="n"/>
      <c r="Q60" s="9" t="n"/>
      <c r="R60" s="9" t="n"/>
      <c r="S60" s="9" t="n"/>
      <c r="T60" s="9" t="n"/>
      <c r="U60" s="11" t="n"/>
      <c r="V60" s="9" t="n"/>
      <c r="W60" s="9" t="n"/>
      <c r="X60" s="7" t="n"/>
      <c r="Y60" s="12" t="n"/>
      <c r="Z60" s="9" t="n"/>
      <c r="AA60" s="7" t="n"/>
      <c r="AB60" s="13">
        <f>IF(OR(Z60="",AA60=""),"",IF(VLOOKUP(Z60,LISTAS!$H$3:$I$12,2,FALSE)=0,"não volta",AA60+VLOOKUP(Z60,LISTAS!$H$3:$I$12,2,FALSE)))</f>
        <v/>
      </c>
      <c r="AC60" s="9" t="n"/>
      <c r="AD60" s="9" t="n"/>
      <c r="AE60" s="9" t="n"/>
      <c r="AF60" s="7" t="n"/>
      <c r="AG60" s="9" t="n"/>
      <c r="AH60" s="10">
        <f>IF(B60="","",TEXT(WEEKNUM(B60,2),"00"))</f>
        <v/>
      </c>
      <c r="AI60" s="10">
        <f>IF(B60="","",TEXT(B60,"mm"))</f>
        <v/>
      </c>
    </row>
    <row r="61">
      <c r="A61" s="6">
        <f>IF(D61="","",ROW()-2)</f>
        <v/>
      </c>
      <c r="B61" s="7" t="n"/>
      <c r="C61" s="8" t="n"/>
      <c r="D61" s="9" t="n"/>
      <c r="E61" s="9" t="n"/>
      <c r="F61" s="9" t="n"/>
      <c r="G61" s="9" t="n"/>
      <c r="H61" s="9" t="n"/>
      <c r="I61" s="9" t="n"/>
      <c r="J61" s="8" t="n"/>
      <c r="K61" s="10">
        <f>IF(OR(C61="",J61=""),"",IF((J61-C61)*1440&lt;=5,"Sim","Não"))</f>
        <v/>
      </c>
      <c r="L61" s="9" t="n"/>
      <c r="M61" s="8" t="n"/>
      <c r="N61" s="8" t="n"/>
      <c r="O61" s="10">
        <f>IF(OR(M61="",N61=""),"",IF((N61-M61)*1440&lt;=15,"Sim","Não"))</f>
        <v/>
      </c>
      <c r="P61" s="9" t="n"/>
      <c r="Q61" s="9" t="n"/>
      <c r="R61" s="9" t="n"/>
      <c r="S61" s="9" t="n"/>
      <c r="T61" s="9" t="n"/>
      <c r="U61" s="11" t="n"/>
      <c r="V61" s="9" t="n"/>
      <c r="W61" s="9" t="n"/>
      <c r="X61" s="7" t="n"/>
      <c r="Y61" s="12" t="n"/>
      <c r="Z61" s="9" t="n"/>
      <c r="AA61" s="7" t="n"/>
      <c r="AB61" s="13">
        <f>IF(OR(Z61="",AA61=""),"",IF(VLOOKUP(Z61,LISTAS!$H$3:$I$12,2,FALSE)=0,"não volta",AA61+VLOOKUP(Z61,LISTAS!$H$3:$I$12,2,FALSE)))</f>
        <v/>
      </c>
      <c r="AC61" s="9" t="n"/>
      <c r="AD61" s="9" t="n"/>
      <c r="AE61" s="9" t="n"/>
      <c r="AF61" s="7" t="n"/>
      <c r="AG61" s="9" t="n"/>
      <c r="AH61" s="10">
        <f>IF(B61="","",TEXT(WEEKNUM(B61,2),"00"))</f>
        <v/>
      </c>
      <c r="AI61" s="10">
        <f>IF(B61="","",TEXT(B61,"mm"))</f>
        <v/>
      </c>
    </row>
    <row r="62">
      <c r="A62" s="6">
        <f>IF(D62="","",ROW()-2)</f>
        <v/>
      </c>
      <c r="B62" s="7" t="n"/>
      <c r="C62" s="8" t="n"/>
      <c r="D62" s="9" t="n"/>
      <c r="E62" s="9" t="n"/>
      <c r="F62" s="9" t="n"/>
      <c r="G62" s="9" t="n"/>
      <c r="H62" s="9" t="n"/>
      <c r="I62" s="9" t="n"/>
      <c r="J62" s="8" t="n"/>
      <c r="K62" s="10">
        <f>IF(OR(C62="",J62=""),"",IF((J62-C62)*1440&lt;=5,"Sim","Não"))</f>
        <v/>
      </c>
      <c r="L62" s="9" t="n"/>
      <c r="M62" s="8" t="n"/>
      <c r="N62" s="8" t="n"/>
      <c r="O62" s="10">
        <f>IF(OR(M62="",N62=""),"",IF((N62-M62)*1440&lt;=15,"Sim","Não"))</f>
        <v/>
      </c>
      <c r="P62" s="9" t="n"/>
      <c r="Q62" s="9" t="n"/>
      <c r="R62" s="9" t="n"/>
      <c r="S62" s="9" t="n"/>
      <c r="T62" s="9" t="n"/>
      <c r="U62" s="11" t="n"/>
      <c r="V62" s="9" t="n"/>
      <c r="W62" s="9" t="n"/>
      <c r="X62" s="7" t="n"/>
      <c r="Y62" s="12" t="n"/>
      <c r="Z62" s="9" t="n"/>
      <c r="AA62" s="7" t="n"/>
      <c r="AB62" s="13">
        <f>IF(OR(Z62="",AA62=""),"",IF(VLOOKUP(Z62,LISTAS!$H$3:$I$12,2,FALSE)=0,"não volta",AA62+VLOOKUP(Z62,LISTAS!$H$3:$I$12,2,FALSE)))</f>
        <v/>
      </c>
      <c r="AC62" s="9" t="n"/>
      <c r="AD62" s="9" t="n"/>
      <c r="AE62" s="9" t="n"/>
      <c r="AF62" s="7" t="n"/>
      <c r="AG62" s="9" t="n"/>
      <c r="AH62" s="10">
        <f>IF(B62="","",TEXT(WEEKNUM(B62,2),"00"))</f>
        <v/>
      </c>
      <c r="AI62" s="10">
        <f>IF(B62="","",TEXT(B62,"mm"))</f>
        <v/>
      </c>
    </row>
    <row r="63">
      <c r="A63" s="6">
        <f>IF(D63="","",ROW()-2)</f>
        <v/>
      </c>
      <c r="B63" s="7" t="n"/>
      <c r="C63" s="8" t="n"/>
      <c r="D63" s="9" t="n"/>
      <c r="E63" s="9" t="n"/>
      <c r="F63" s="9" t="n"/>
      <c r="G63" s="9" t="n"/>
      <c r="H63" s="9" t="n"/>
      <c r="I63" s="9" t="n"/>
      <c r="J63" s="8" t="n"/>
      <c r="K63" s="10">
        <f>IF(OR(C63="",J63=""),"",IF((J63-C63)*1440&lt;=5,"Sim","Não"))</f>
        <v/>
      </c>
      <c r="L63" s="9" t="n"/>
      <c r="M63" s="8" t="n"/>
      <c r="N63" s="8" t="n"/>
      <c r="O63" s="10">
        <f>IF(OR(M63="",N63=""),"",IF((N63-M63)*1440&lt;=15,"Sim","Não"))</f>
        <v/>
      </c>
      <c r="P63" s="9" t="n"/>
      <c r="Q63" s="9" t="n"/>
      <c r="R63" s="9" t="n"/>
      <c r="S63" s="9" t="n"/>
      <c r="T63" s="9" t="n"/>
      <c r="U63" s="11" t="n"/>
      <c r="V63" s="9" t="n"/>
      <c r="W63" s="9" t="n"/>
      <c r="X63" s="7" t="n"/>
      <c r="Y63" s="12" t="n"/>
      <c r="Z63" s="9" t="n"/>
      <c r="AA63" s="7" t="n"/>
      <c r="AB63" s="13">
        <f>IF(OR(Z63="",AA63=""),"",IF(VLOOKUP(Z63,LISTAS!$H$3:$I$12,2,FALSE)=0,"não volta",AA63+VLOOKUP(Z63,LISTAS!$H$3:$I$12,2,FALSE)))</f>
        <v/>
      </c>
      <c r="AC63" s="9" t="n"/>
      <c r="AD63" s="9" t="n"/>
      <c r="AE63" s="9" t="n"/>
      <c r="AF63" s="7" t="n"/>
      <c r="AG63" s="9" t="n"/>
      <c r="AH63" s="10">
        <f>IF(B63="","",TEXT(WEEKNUM(B63,2),"00"))</f>
        <v/>
      </c>
      <c r="AI63" s="10">
        <f>IF(B63="","",TEXT(B63,"mm"))</f>
        <v/>
      </c>
    </row>
    <row r="64">
      <c r="A64" s="6">
        <f>IF(D64="","",ROW()-2)</f>
        <v/>
      </c>
      <c r="B64" s="7" t="n"/>
      <c r="C64" s="8" t="n"/>
      <c r="D64" s="9" t="n"/>
      <c r="E64" s="9" t="n"/>
      <c r="F64" s="9" t="n"/>
      <c r="G64" s="9" t="n"/>
      <c r="H64" s="9" t="n"/>
      <c r="I64" s="9" t="n"/>
      <c r="J64" s="8" t="n"/>
      <c r="K64" s="10">
        <f>IF(OR(C64="",J64=""),"",IF((J64-C64)*1440&lt;=5,"Sim","Não"))</f>
        <v/>
      </c>
      <c r="L64" s="9" t="n"/>
      <c r="M64" s="8" t="n"/>
      <c r="N64" s="8" t="n"/>
      <c r="O64" s="10">
        <f>IF(OR(M64="",N64=""),"",IF((N64-M64)*1440&lt;=15,"Sim","Não"))</f>
        <v/>
      </c>
      <c r="P64" s="9" t="n"/>
      <c r="Q64" s="9" t="n"/>
      <c r="R64" s="9" t="n"/>
      <c r="S64" s="9" t="n"/>
      <c r="T64" s="9" t="n"/>
      <c r="U64" s="11" t="n"/>
      <c r="V64" s="9" t="n"/>
      <c r="W64" s="9" t="n"/>
      <c r="X64" s="7" t="n"/>
      <c r="Y64" s="12" t="n"/>
      <c r="Z64" s="9" t="n"/>
      <c r="AA64" s="7" t="n"/>
      <c r="AB64" s="13">
        <f>IF(OR(Z64="",AA64=""),"",IF(VLOOKUP(Z64,LISTAS!$H$3:$I$12,2,FALSE)=0,"não volta",AA64+VLOOKUP(Z64,LISTAS!$H$3:$I$12,2,FALSE)))</f>
        <v/>
      </c>
      <c r="AC64" s="9" t="n"/>
      <c r="AD64" s="9" t="n"/>
      <c r="AE64" s="9" t="n"/>
      <c r="AF64" s="7" t="n"/>
      <c r="AG64" s="9" t="n"/>
      <c r="AH64" s="10">
        <f>IF(B64="","",TEXT(WEEKNUM(B64,2),"00"))</f>
        <v/>
      </c>
      <c r="AI64" s="10">
        <f>IF(B64="","",TEXT(B64,"mm"))</f>
        <v/>
      </c>
    </row>
    <row r="65">
      <c r="A65" s="6">
        <f>IF(D65="","",ROW()-2)</f>
        <v/>
      </c>
      <c r="B65" s="7" t="n"/>
      <c r="C65" s="8" t="n"/>
      <c r="D65" s="9" t="n"/>
      <c r="E65" s="9" t="n"/>
      <c r="F65" s="9" t="n"/>
      <c r="G65" s="9" t="n"/>
      <c r="H65" s="9" t="n"/>
      <c r="I65" s="9" t="n"/>
      <c r="J65" s="8" t="n"/>
      <c r="K65" s="10">
        <f>IF(OR(C65="",J65=""),"",IF((J65-C65)*1440&lt;=5,"Sim","Não"))</f>
        <v/>
      </c>
      <c r="L65" s="9" t="n"/>
      <c r="M65" s="8" t="n"/>
      <c r="N65" s="8" t="n"/>
      <c r="O65" s="10">
        <f>IF(OR(M65="",N65=""),"",IF((N65-M65)*1440&lt;=15,"Sim","Não"))</f>
        <v/>
      </c>
      <c r="P65" s="9" t="n"/>
      <c r="Q65" s="9" t="n"/>
      <c r="R65" s="9" t="n"/>
      <c r="S65" s="9" t="n"/>
      <c r="T65" s="9" t="n"/>
      <c r="U65" s="11" t="n"/>
      <c r="V65" s="9" t="n"/>
      <c r="W65" s="9" t="n"/>
      <c r="X65" s="7" t="n"/>
      <c r="Y65" s="12" t="n"/>
      <c r="Z65" s="9" t="n"/>
      <c r="AA65" s="7" t="n"/>
      <c r="AB65" s="13">
        <f>IF(OR(Z65="",AA65=""),"",IF(VLOOKUP(Z65,LISTAS!$H$3:$I$12,2,FALSE)=0,"não volta",AA65+VLOOKUP(Z65,LISTAS!$H$3:$I$12,2,FALSE)))</f>
        <v/>
      </c>
      <c r="AC65" s="9" t="n"/>
      <c r="AD65" s="9" t="n"/>
      <c r="AE65" s="9" t="n"/>
      <c r="AF65" s="7" t="n"/>
      <c r="AG65" s="9" t="n"/>
      <c r="AH65" s="10">
        <f>IF(B65="","",TEXT(WEEKNUM(B65,2),"00"))</f>
        <v/>
      </c>
      <c r="AI65" s="10">
        <f>IF(B65="","",TEXT(B65,"mm"))</f>
        <v/>
      </c>
    </row>
    <row r="66">
      <c r="A66" s="6">
        <f>IF(D66="","",ROW()-2)</f>
        <v/>
      </c>
      <c r="B66" s="7" t="n"/>
      <c r="C66" s="8" t="n"/>
      <c r="D66" s="9" t="n"/>
      <c r="E66" s="9" t="n"/>
      <c r="F66" s="9" t="n"/>
      <c r="G66" s="9" t="n"/>
      <c r="H66" s="9" t="n"/>
      <c r="I66" s="9" t="n"/>
      <c r="J66" s="8" t="n"/>
      <c r="K66" s="10">
        <f>IF(OR(C66="",J66=""),"",IF((J66-C66)*1440&lt;=5,"Sim","Não"))</f>
        <v/>
      </c>
      <c r="L66" s="9" t="n"/>
      <c r="M66" s="8" t="n"/>
      <c r="N66" s="8" t="n"/>
      <c r="O66" s="10">
        <f>IF(OR(M66="",N66=""),"",IF((N66-M66)*1440&lt;=15,"Sim","Não"))</f>
        <v/>
      </c>
      <c r="P66" s="9" t="n"/>
      <c r="Q66" s="9" t="n"/>
      <c r="R66" s="9" t="n"/>
      <c r="S66" s="9" t="n"/>
      <c r="T66" s="9" t="n"/>
      <c r="U66" s="11" t="n"/>
      <c r="V66" s="9" t="n"/>
      <c r="W66" s="9" t="n"/>
      <c r="X66" s="7" t="n"/>
      <c r="Y66" s="12" t="n"/>
      <c r="Z66" s="9" t="n"/>
      <c r="AA66" s="7" t="n"/>
      <c r="AB66" s="13">
        <f>IF(OR(Z66="",AA66=""),"",IF(VLOOKUP(Z66,LISTAS!$H$3:$I$12,2,FALSE)=0,"não volta",AA66+VLOOKUP(Z66,LISTAS!$H$3:$I$12,2,FALSE)))</f>
        <v/>
      </c>
      <c r="AC66" s="9" t="n"/>
      <c r="AD66" s="9" t="n"/>
      <c r="AE66" s="9" t="n"/>
      <c r="AF66" s="7" t="n"/>
      <c r="AG66" s="9" t="n"/>
      <c r="AH66" s="10">
        <f>IF(B66="","",TEXT(WEEKNUM(B66,2),"00"))</f>
        <v/>
      </c>
      <c r="AI66" s="10">
        <f>IF(B66="","",TEXT(B66,"mm"))</f>
        <v/>
      </c>
    </row>
    <row r="67">
      <c r="A67" s="6">
        <f>IF(D67="","",ROW()-2)</f>
        <v/>
      </c>
      <c r="B67" s="7" t="n"/>
      <c r="C67" s="8" t="n"/>
      <c r="D67" s="9" t="n"/>
      <c r="E67" s="9" t="n"/>
      <c r="F67" s="9" t="n"/>
      <c r="G67" s="9" t="n"/>
      <c r="H67" s="9" t="n"/>
      <c r="I67" s="9" t="n"/>
      <c r="J67" s="8" t="n"/>
      <c r="K67" s="10">
        <f>IF(OR(C67="",J67=""),"",IF((J67-C67)*1440&lt;=5,"Sim","Não"))</f>
        <v/>
      </c>
      <c r="L67" s="9" t="n"/>
      <c r="M67" s="8" t="n"/>
      <c r="N67" s="8" t="n"/>
      <c r="O67" s="10">
        <f>IF(OR(M67="",N67=""),"",IF((N67-M67)*1440&lt;=15,"Sim","Não"))</f>
        <v/>
      </c>
      <c r="P67" s="9" t="n"/>
      <c r="Q67" s="9" t="n"/>
      <c r="R67" s="9" t="n"/>
      <c r="S67" s="9" t="n"/>
      <c r="T67" s="9" t="n"/>
      <c r="U67" s="11" t="n"/>
      <c r="V67" s="9" t="n"/>
      <c r="W67" s="9" t="n"/>
      <c r="X67" s="7" t="n"/>
      <c r="Y67" s="12" t="n"/>
      <c r="Z67" s="9" t="n"/>
      <c r="AA67" s="7" t="n"/>
      <c r="AB67" s="13">
        <f>IF(OR(Z67="",AA67=""),"",IF(VLOOKUP(Z67,LISTAS!$H$3:$I$12,2,FALSE)=0,"não volta",AA67+VLOOKUP(Z67,LISTAS!$H$3:$I$12,2,FALSE)))</f>
        <v/>
      </c>
      <c r="AC67" s="9" t="n"/>
      <c r="AD67" s="9" t="n"/>
      <c r="AE67" s="9" t="n"/>
      <c r="AF67" s="7" t="n"/>
      <c r="AG67" s="9" t="n"/>
      <c r="AH67" s="10">
        <f>IF(B67="","",TEXT(WEEKNUM(B67,2),"00"))</f>
        <v/>
      </c>
      <c r="AI67" s="10">
        <f>IF(B67="","",TEXT(B67,"mm"))</f>
        <v/>
      </c>
    </row>
    <row r="68">
      <c r="A68" s="6">
        <f>IF(D68="","",ROW()-2)</f>
        <v/>
      </c>
      <c r="B68" s="7" t="n"/>
      <c r="C68" s="8" t="n"/>
      <c r="D68" s="9" t="n"/>
      <c r="E68" s="9" t="n"/>
      <c r="F68" s="9" t="n"/>
      <c r="G68" s="9" t="n"/>
      <c r="H68" s="9" t="n"/>
      <c r="I68" s="9" t="n"/>
      <c r="J68" s="8" t="n"/>
      <c r="K68" s="10">
        <f>IF(OR(C68="",J68=""),"",IF((J68-C68)*1440&lt;=5,"Sim","Não"))</f>
        <v/>
      </c>
      <c r="L68" s="9" t="n"/>
      <c r="M68" s="8" t="n"/>
      <c r="N68" s="8" t="n"/>
      <c r="O68" s="10">
        <f>IF(OR(M68="",N68=""),"",IF((N68-M68)*1440&lt;=15,"Sim","Não"))</f>
        <v/>
      </c>
      <c r="P68" s="9" t="n"/>
      <c r="Q68" s="9" t="n"/>
      <c r="R68" s="9" t="n"/>
      <c r="S68" s="9" t="n"/>
      <c r="T68" s="9" t="n"/>
      <c r="U68" s="11" t="n"/>
      <c r="V68" s="9" t="n"/>
      <c r="W68" s="9" t="n"/>
      <c r="X68" s="7" t="n"/>
      <c r="Y68" s="12" t="n"/>
      <c r="Z68" s="9" t="n"/>
      <c r="AA68" s="7" t="n"/>
      <c r="AB68" s="13">
        <f>IF(OR(Z68="",AA68=""),"",IF(VLOOKUP(Z68,LISTAS!$H$3:$I$12,2,FALSE)=0,"não volta",AA68+VLOOKUP(Z68,LISTAS!$H$3:$I$12,2,FALSE)))</f>
        <v/>
      </c>
      <c r="AC68" s="9" t="n"/>
      <c r="AD68" s="9" t="n"/>
      <c r="AE68" s="9" t="n"/>
      <c r="AF68" s="7" t="n"/>
      <c r="AG68" s="9" t="n"/>
      <c r="AH68" s="10">
        <f>IF(B68="","",TEXT(WEEKNUM(B68,2),"00"))</f>
        <v/>
      </c>
      <c r="AI68" s="10">
        <f>IF(B68="","",TEXT(B68,"mm"))</f>
        <v/>
      </c>
    </row>
    <row r="69">
      <c r="A69" s="6">
        <f>IF(D69="","",ROW()-2)</f>
        <v/>
      </c>
      <c r="B69" s="7" t="n"/>
      <c r="C69" s="8" t="n"/>
      <c r="D69" s="9" t="n"/>
      <c r="E69" s="9" t="n"/>
      <c r="F69" s="9" t="n"/>
      <c r="G69" s="9" t="n"/>
      <c r="H69" s="9" t="n"/>
      <c r="I69" s="9" t="n"/>
      <c r="J69" s="8" t="n"/>
      <c r="K69" s="10">
        <f>IF(OR(C69="",J69=""),"",IF((J69-C69)*1440&lt;=5,"Sim","Não"))</f>
        <v/>
      </c>
      <c r="L69" s="9" t="n"/>
      <c r="M69" s="8" t="n"/>
      <c r="N69" s="8" t="n"/>
      <c r="O69" s="10">
        <f>IF(OR(M69="",N69=""),"",IF((N69-M69)*1440&lt;=15,"Sim","Não"))</f>
        <v/>
      </c>
      <c r="P69" s="9" t="n"/>
      <c r="Q69" s="9" t="n"/>
      <c r="R69" s="9" t="n"/>
      <c r="S69" s="9" t="n"/>
      <c r="T69" s="9" t="n"/>
      <c r="U69" s="11" t="n"/>
      <c r="V69" s="9" t="n"/>
      <c r="W69" s="9" t="n"/>
      <c r="X69" s="7" t="n"/>
      <c r="Y69" s="12" t="n"/>
      <c r="Z69" s="9" t="n"/>
      <c r="AA69" s="7" t="n"/>
      <c r="AB69" s="13">
        <f>IF(OR(Z69="",AA69=""),"",IF(VLOOKUP(Z69,LISTAS!$H$3:$I$12,2,FALSE)=0,"não volta",AA69+VLOOKUP(Z69,LISTAS!$H$3:$I$12,2,FALSE)))</f>
        <v/>
      </c>
      <c r="AC69" s="9" t="n"/>
      <c r="AD69" s="9" t="n"/>
      <c r="AE69" s="9" t="n"/>
      <c r="AF69" s="7" t="n"/>
      <c r="AG69" s="9" t="n"/>
      <c r="AH69" s="10">
        <f>IF(B69="","",TEXT(WEEKNUM(B69,2),"00"))</f>
        <v/>
      </c>
      <c r="AI69" s="10">
        <f>IF(B69="","",TEXT(B69,"mm"))</f>
        <v/>
      </c>
    </row>
    <row r="70">
      <c r="A70" s="6">
        <f>IF(D70="","",ROW()-2)</f>
        <v/>
      </c>
      <c r="B70" s="7" t="n"/>
      <c r="C70" s="8" t="n"/>
      <c r="D70" s="9" t="n"/>
      <c r="E70" s="9" t="n"/>
      <c r="F70" s="9" t="n"/>
      <c r="G70" s="9" t="n"/>
      <c r="H70" s="9" t="n"/>
      <c r="I70" s="9" t="n"/>
      <c r="J70" s="8" t="n"/>
      <c r="K70" s="10">
        <f>IF(OR(C70="",J70=""),"",IF((J70-C70)*1440&lt;=5,"Sim","Não"))</f>
        <v/>
      </c>
      <c r="L70" s="9" t="n"/>
      <c r="M70" s="8" t="n"/>
      <c r="N70" s="8" t="n"/>
      <c r="O70" s="10">
        <f>IF(OR(M70="",N70=""),"",IF((N70-M70)*1440&lt;=15,"Sim","Não"))</f>
        <v/>
      </c>
      <c r="P70" s="9" t="n"/>
      <c r="Q70" s="9" t="n"/>
      <c r="R70" s="9" t="n"/>
      <c r="S70" s="9" t="n"/>
      <c r="T70" s="9" t="n"/>
      <c r="U70" s="11" t="n"/>
      <c r="V70" s="9" t="n"/>
      <c r="W70" s="9" t="n"/>
      <c r="X70" s="7" t="n"/>
      <c r="Y70" s="12" t="n"/>
      <c r="Z70" s="9" t="n"/>
      <c r="AA70" s="7" t="n"/>
      <c r="AB70" s="13">
        <f>IF(OR(Z70="",AA70=""),"",IF(VLOOKUP(Z70,LISTAS!$H$3:$I$12,2,FALSE)=0,"não volta",AA70+VLOOKUP(Z70,LISTAS!$H$3:$I$12,2,FALSE)))</f>
        <v/>
      </c>
      <c r="AC70" s="9" t="n"/>
      <c r="AD70" s="9" t="n"/>
      <c r="AE70" s="9" t="n"/>
      <c r="AF70" s="7" t="n"/>
      <c r="AG70" s="9" t="n"/>
      <c r="AH70" s="10">
        <f>IF(B70="","",TEXT(WEEKNUM(B70,2),"00"))</f>
        <v/>
      </c>
      <c r="AI70" s="10">
        <f>IF(B70="","",TEXT(B70,"mm"))</f>
        <v/>
      </c>
    </row>
    <row r="71">
      <c r="A71" s="6">
        <f>IF(D71="","",ROW()-2)</f>
        <v/>
      </c>
      <c r="B71" s="7" t="n"/>
      <c r="C71" s="8" t="n"/>
      <c r="D71" s="9" t="n"/>
      <c r="E71" s="9" t="n"/>
      <c r="F71" s="9" t="n"/>
      <c r="G71" s="9" t="n"/>
      <c r="H71" s="9" t="n"/>
      <c r="I71" s="9" t="n"/>
      <c r="J71" s="8" t="n"/>
      <c r="K71" s="10">
        <f>IF(OR(C71="",J71=""),"",IF((J71-C71)*1440&lt;=5,"Sim","Não"))</f>
        <v/>
      </c>
      <c r="L71" s="9" t="n"/>
      <c r="M71" s="8" t="n"/>
      <c r="N71" s="8" t="n"/>
      <c r="O71" s="10">
        <f>IF(OR(M71="",N71=""),"",IF((N71-M71)*1440&lt;=15,"Sim","Não"))</f>
        <v/>
      </c>
      <c r="P71" s="9" t="n"/>
      <c r="Q71" s="9" t="n"/>
      <c r="R71" s="9" t="n"/>
      <c r="S71" s="9" t="n"/>
      <c r="T71" s="9" t="n"/>
      <c r="U71" s="11" t="n"/>
      <c r="V71" s="9" t="n"/>
      <c r="W71" s="9" t="n"/>
      <c r="X71" s="7" t="n"/>
      <c r="Y71" s="12" t="n"/>
      <c r="Z71" s="9" t="n"/>
      <c r="AA71" s="7" t="n"/>
      <c r="AB71" s="13">
        <f>IF(OR(Z71="",AA71=""),"",IF(VLOOKUP(Z71,LISTAS!$H$3:$I$12,2,FALSE)=0,"não volta",AA71+VLOOKUP(Z71,LISTAS!$H$3:$I$12,2,FALSE)))</f>
        <v/>
      </c>
      <c r="AC71" s="9" t="n"/>
      <c r="AD71" s="9" t="n"/>
      <c r="AE71" s="9" t="n"/>
      <c r="AF71" s="7" t="n"/>
      <c r="AG71" s="9" t="n"/>
      <c r="AH71" s="10">
        <f>IF(B71="","",TEXT(WEEKNUM(B71,2),"00"))</f>
        <v/>
      </c>
      <c r="AI71" s="10">
        <f>IF(B71="","",TEXT(B71,"mm"))</f>
        <v/>
      </c>
    </row>
    <row r="72">
      <c r="A72" s="6">
        <f>IF(D72="","",ROW()-2)</f>
        <v/>
      </c>
      <c r="B72" s="7" t="n"/>
      <c r="C72" s="8" t="n"/>
      <c r="D72" s="9" t="n"/>
      <c r="E72" s="9" t="n"/>
      <c r="F72" s="9" t="n"/>
      <c r="G72" s="9" t="n"/>
      <c r="H72" s="9" t="n"/>
      <c r="I72" s="9" t="n"/>
      <c r="J72" s="8" t="n"/>
      <c r="K72" s="10">
        <f>IF(OR(C72="",J72=""),"",IF((J72-C72)*1440&lt;=5,"Sim","Não"))</f>
        <v/>
      </c>
      <c r="L72" s="9" t="n"/>
      <c r="M72" s="8" t="n"/>
      <c r="N72" s="8" t="n"/>
      <c r="O72" s="10">
        <f>IF(OR(M72="",N72=""),"",IF((N72-M72)*1440&lt;=15,"Sim","Não"))</f>
        <v/>
      </c>
      <c r="P72" s="9" t="n"/>
      <c r="Q72" s="9" t="n"/>
      <c r="R72" s="9" t="n"/>
      <c r="S72" s="9" t="n"/>
      <c r="T72" s="9" t="n"/>
      <c r="U72" s="11" t="n"/>
      <c r="V72" s="9" t="n"/>
      <c r="W72" s="9" t="n"/>
      <c r="X72" s="7" t="n"/>
      <c r="Y72" s="12" t="n"/>
      <c r="Z72" s="9" t="n"/>
      <c r="AA72" s="7" t="n"/>
      <c r="AB72" s="13">
        <f>IF(OR(Z72="",AA72=""),"",IF(VLOOKUP(Z72,LISTAS!$H$3:$I$12,2,FALSE)=0,"não volta",AA72+VLOOKUP(Z72,LISTAS!$H$3:$I$12,2,FALSE)))</f>
        <v/>
      </c>
      <c r="AC72" s="9" t="n"/>
      <c r="AD72" s="9" t="n"/>
      <c r="AE72" s="9" t="n"/>
      <c r="AF72" s="7" t="n"/>
      <c r="AG72" s="9" t="n"/>
      <c r="AH72" s="10">
        <f>IF(B72="","",TEXT(WEEKNUM(B72,2),"00"))</f>
        <v/>
      </c>
      <c r="AI72" s="10">
        <f>IF(B72="","",TEXT(B72,"mm"))</f>
        <v/>
      </c>
    </row>
    <row r="73">
      <c r="A73" s="6">
        <f>IF(D73="","",ROW()-2)</f>
        <v/>
      </c>
      <c r="B73" s="7" t="n"/>
      <c r="C73" s="8" t="n"/>
      <c r="D73" s="9" t="n"/>
      <c r="E73" s="9" t="n"/>
      <c r="F73" s="9" t="n"/>
      <c r="G73" s="9" t="n"/>
      <c r="H73" s="9" t="n"/>
      <c r="I73" s="9" t="n"/>
      <c r="J73" s="8" t="n"/>
      <c r="K73" s="10">
        <f>IF(OR(C73="",J73=""),"",IF((J73-C73)*1440&lt;=5,"Sim","Não"))</f>
        <v/>
      </c>
      <c r="L73" s="9" t="n"/>
      <c r="M73" s="8" t="n"/>
      <c r="N73" s="8" t="n"/>
      <c r="O73" s="10">
        <f>IF(OR(M73="",N73=""),"",IF((N73-M73)*1440&lt;=15,"Sim","Não"))</f>
        <v/>
      </c>
      <c r="P73" s="9" t="n"/>
      <c r="Q73" s="9" t="n"/>
      <c r="R73" s="9" t="n"/>
      <c r="S73" s="9" t="n"/>
      <c r="T73" s="9" t="n"/>
      <c r="U73" s="11" t="n"/>
      <c r="V73" s="9" t="n"/>
      <c r="W73" s="9" t="n"/>
      <c r="X73" s="7" t="n"/>
      <c r="Y73" s="12" t="n"/>
      <c r="Z73" s="9" t="n"/>
      <c r="AA73" s="7" t="n"/>
      <c r="AB73" s="13">
        <f>IF(OR(Z73="",AA73=""),"",IF(VLOOKUP(Z73,LISTAS!$H$3:$I$12,2,FALSE)=0,"não volta",AA73+VLOOKUP(Z73,LISTAS!$H$3:$I$12,2,FALSE)))</f>
        <v/>
      </c>
      <c r="AC73" s="9" t="n"/>
      <c r="AD73" s="9" t="n"/>
      <c r="AE73" s="9" t="n"/>
      <c r="AF73" s="7" t="n"/>
      <c r="AG73" s="9" t="n"/>
      <c r="AH73" s="10">
        <f>IF(B73="","",TEXT(WEEKNUM(B73,2),"00"))</f>
        <v/>
      </c>
      <c r="AI73" s="10">
        <f>IF(B73="","",TEXT(B73,"mm"))</f>
        <v/>
      </c>
    </row>
    <row r="74">
      <c r="A74" s="6">
        <f>IF(D74="","",ROW()-2)</f>
        <v/>
      </c>
      <c r="B74" s="7" t="n"/>
      <c r="C74" s="8" t="n"/>
      <c r="D74" s="9" t="n"/>
      <c r="E74" s="9" t="n"/>
      <c r="F74" s="9" t="n"/>
      <c r="G74" s="9" t="n"/>
      <c r="H74" s="9" t="n"/>
      <c r="I74" s="9" t="n"/>
      <c r="J74" s="8" t="n"/>
      <c r="K74" s="10">
        <f>IF(OR(C74="",J74=""),"",IF((J74-C74)*1440&lt;=5,"Sim","Não"))</f>
        <v/>
      </c>
      <c r="L74" s="9" t="n"/>
      <c r="M74" s="8" t="n"/>
      <c r="N74" s="8" t="n"/>
      <c r="O74" s="10">
        <f>IF(OR(M74="",N74=""),"",IF((N74-M74)*1440&lt;=15,"Sim","Não"))</f>
        <v/>
      </c>
      <c r="P74" s="9" t="n"/>
      <c r="Q74" s="9" t="n"/>
      <c r="R74" s="9" t="n"/>
      <c r="S74" s="9" t="n"/>
      <c r="T74" s="9" t="n"/>
      <c r="U74" s="11" t="n"/>
      <c r="V74" s="9" t="n"/>
      <c r="W74" s="9" t="n"/>
      <c r="X74" s="7" t="n"/>
      <c r="Y74" s="12" t="n"/>
      <c r="Z74" s="9" t="n"/>
      <c r="AA74" s="7" t="n"/>
      <c r="AB74" s="13">
        <f>IF(OR(Z74="",AA74=""),"",IF(VLOOKUP(Z74,LISTAS!$H$3:$I$12,2,FALSE)=0,"não volta",AA74+VLOOKUP(Z74,LISTAS!$H$3:$I$12,2,FALSE)))</f>
        <v/>
      </c>
      <c r="AC74" s="9" t="n"/>
      <c r="AD74" s="9" t="n"/>
      <c r="AE74" s="9" t="n"/>
      <c r="AF74" s="7" t="n"/>
      <c r="AG74" s="9" t="n"/>
      <c r="AH74" s="10">
        <f>IF(B74="","",TEXT(WEEKNUM(B74,2),"00"))</f>
        <v/>
      </c>
      <c r="AI74" s="10">
        <f>IF(B74="","",TEXT(B74,"mm"))</f>
        <v/>
      </c>
    </row>
    <row r="75">
      <c r="A75" s="6">
        <f>IF(D75="","",ROW()-2)</f>
        <v/>
      </c>
      <c r="B75" s="7" t="n"/>
      <c r="C75" s="8" t="n"/>
      <c r="D75" s="9" t="n"/>
      <c r="E75" s="9" t="n"/>
      <c r="F75" s="9" t="n"/>
      <c r="G75" s="9" t="n"/>
      <c r="H75" s="9" t="n"/>
      <c r="I75" s="9" t="n"/>
      <c r="J75" s="8" t="n"/>
      <c r="K75" s="10">
        <f>IF(OR(C75="",J75=""),"",IF((J75-C75)*1440&lt;=5,"Sim","Não"))</f>
        <v/>
      </c>
      <c r="L75" s="9" t="n"/>
      <c r="M75" s="8" t="n"/>
      <c r="N75" s="8" t="n"/>
      <c r="O75" s="10">
        <f>IF(OR(M75="",N75=""),"",IF((N75-M75)*1440&lt;=15,"Sim","Não"))</f>
        <v/>
      </c>
      <c r="P75" s="9" t="n"/>
      <c r="Q75" s="9" t="n"/>
      <c r="R75" s="9" t="n"/>
      <c r="S75" s="9" t="n"/>
      <c r="T75" s="9" t="n"/>
      <c r="U75" s="11" t="n"/>
      <c r="V75" s="9" t="n"/>
      <c r="W75" s="9" t="n"/>
      <c r="X75" s="7" t="n"/>
      <c r="Y75" s="12" t="n"/>
      <c r="Z75" s="9" t="n"/>
      <c r="AA75" s="7" t="n"/>
      <c r="AB75" s="13">
        <f>IF(OR(Z75="",AA75=""),"",IF(VLOOKUP(Z75,LISTAS!$H$3:$I$12,2,FALSE)=0,"não volta",AA75+VLOOKUP(Z75,LISTAS!$H$3:$I$12,2,FALSE)))</f>
        <v/>
      </c>
      <c r="AC75" s="9" t="n"/>
      <c r="AD75" s="9" t="n"/>
      <c r="AE75" s="9" t="n"/>
      <c r="AF75" s="7" t="n"/>
      <c r="AG75" s="9" t="n"/>
      <c r="AH75" s="10">
        <f>IF(B75="","",TEXT(WEEKNUM(B75,2),"00"))</f>
        <v/>
      </c>
      <c r="AI75" s="10">
        <f>IF(B75="","",TEXT(B75,"mm"))</f>
        <v/>
      </c>
    </row>
    <row r="76">
      <c r="A76" s="6">
        <f>IF(D76="","",ROW()-2)</f>
        <v/>
      </c>
      <c r="B76" s="7" t="n"/>
      <c r="C76" s="8" t="n"/>
      <c r="D76" s="9" t="n"/>
      <c r="E76" s="9" t="n"/>
      <c r="F76" s="9" t="n"/>
      <c r="G76" s="9" t="n"/>
      <c r="H76" s="9" t="n"/>
      <c r="I76" s="9" t="n"/>
      <c r="J76" s="8" t="n"/>
      <c r="K76" s="10">
        <f>IF(OR(C76="",J76=""),"",IF((J76-C76)*1440&lt;=5,"Sim","Não"))</f>
        <v/>
      </c>
      <c r="L76" s="9" t="n"/>
      <c r="M76" s="8" t="n"/>
      <c r="N76" s="8" t="n"/>
      <c r="O76" s="10">
        <f>IF(OR(M76="",N76=""),"",IF((N76-M76)*1440&lt;=15,"Sim","Não"))</f>
        <v/>
      </c>
      <c r="P76" s="9" t="n"/>
      <c r="Q76" s="9" t="n"/>
      <c r="R76" s="9" t="n"/>
      <c r="S76" s="9" t="n"/>
      <c r="T76" s="9" t="n"/>
      <c r="U76" s="11" t="n"/>
      <c r="V76" s="9" t="n"/>
      <c r="W76" s="9" t="n"/>
      <c r="X76" s="7" t="n"/>
      <c r="Y76" s="12" t="n"/>
      <c r="Z76" s="9" t="n"/>
      <c r="AA76" s="7" t="n"/>
      <c r="AB76" s="13">
        <f>IF(OR(Z76="",AA76=""),"",IF(VLOOKUP(Z76,LISTAS!$H$3:$I$12,2,FALSE)=0,"não volta",AA76+VLOOKUP(Z76,LISTAS!$H$3:$I$12,2,FALSE)))</f>
        <v/>
      </c>
      <c r="AC76" s="9" t="n"/>
      <c r="AD76" s="9" t="n"/>
      <c r="AE76" s="9" t="n"/>
      <c r="AF76" s="7" t="n"/>
      <c r="AG76" s="9" t="n"/>
      <c r="AH76" s="10">
        <f>IF(B76="","",TEXT(WEEKNUM(B76,2),"00"))</f>
        <v/>
      </c>
      <c r="AI76" s="10">
        <f>IF(B76="","",TEXT(B76,"mm"))</f>
        <v/>
      </c>
    </row>
    <row r="77">
      <c r="A77" s="6">
        <f>IF(D77="","",ROW()-2)</f>
        <v/>
      </c>
      <c r="B77" s="7" t="n"/>
      <c r="C77" s="8" t="n"/>
      <c r="D77" s="9" t="n"/>
      <c r="E77" s="9" t="n"/>
      <c r="F77" s="9" t="n"/>
      <c r="G77" s="9" t="n"/>
      <c r="H77" s="9" t="n"/>
      <c r="I77" s="9" t="n"/>
      <c r="J77" s="8" t="n"/>
      <c r="K77" s="10">
        <f>IF(OR(C77="",J77=""),"",IF((J77-C77)*1440&lt;=5,"Sim","Não"))</f>
        <v/>
      </c>
      <c r="L77" s="9" t="n"/>
      <c r="M77" s="8" t="n"/>
      <c r="N77" s="8" t="n"/>
      <c r="O77" s="10">
        <f>IF(OR(M77="",N77=""),"",IF((N77-M77)*1440&lt;=15,"Sim","Não"))</f>
        <v/>
      </c>
      <c r="P77" s="9" t="n"/>
      <c r="Q77" s="9" t="n"/>
      <c r="R77" s="9" t="n"/>
      <c r="S77" s="9" t="n"/>
      <c r="T77" s="9" t="n"/>
      <c r="U77" s="11" t="n"/>
      <c r="V77" s="9" t="n"/>
      <c r="W77" s="9" t="n"/>
      <c r="X77" s="7" t="n"/>
      <c r="Y77" s="12" t="n"/>
      <c r="Z77" s="9" t="n"/>
      <c r="AA77" s="7" t="n"/>
      <c r="AB77" s="13">
        <f>IF(OR(Z77="",AA77=""),"",IF(VLOOKUP(Z77,LISTAS!$H$3:$I$12,2,FALSE)=0,"não volta",AA77+VLOOKUP(Z77,LISTAS!$H$3:$I$12,2,FALSE)))</f>
        <v/>
      </c>
      <c r="AC77" s="9" t="n"/>
      <c r="AD77" s="9" t="n"/>
      <c r="AE77" s="9" t="n"/>
      <c r="AF77" s="7" t="n"/>
      <c r="AG77" s="9" t="n"/>
      <c r="AH77" s="10">
        <f>IF(B77="","",TEXT(WEEKNUM(B77,2),"00"))</f>
        <v/>
      </c>
      <c r="AI77" s="10">
        <f>IF(B77="","",TEXT(B77,"mm"))</f>
        <v/>
      </c>
    </row>
    <row r="78">
      <c r="A78" s="6">
        <f>IF(D78="","",ROW()-2)</f>
        <v/>
      </c>
      <c r="B78" s="7" t="n"/>
      <c r="C78" s="8" t="n"/>
      <c r="D78" s="9" t="n"/>
      <c r="E78" s="9" t="n"/>
      <c r="F78" s="9" t="n"/>
      <c r="G78" s="9" t="n"/>
      <c r="H78" s="9" t="n"/>
      <c r="I78" s="9" t="n"/>
      <c r="J78" s="8" t="n"/>
      <c r="K78" s="10">
        <f>IF(OR(C78="",J78=""),"",IF((J78-C78)*1440&lt;=5,"Sim","Não"))</f>
        <v/>
      </c>
      <c r="L78" s="9" t="n"/>
      <c r="M78" s="8" t="n"/>
      <c r="N78" s="8" t="n"/>
      <c r="O78" s="10">
        <f>IF(OR(M78="",N78=""),"",IF((N78-M78)*1440&lt;=15,"Sim","Não"))</f>
        <v/>
      </c>
      <c r="P78" s="9" t="n"/>
      <c r="Q78" s="9" t="n"/>
      <c r="R78" s="9" t="n"/>
      <c r="S78" s="9" t="n"/>
      <c r="T78" s="9" t="n"/>
      <c r="U78" s="11" t="n"/>
      <c r="V78" s="9" t="n"/>
      <c r="W78" s="9" t="n"/>
      <c r="X78" s="7" t="n"/>
      <c r="Y78" s="12" t="n"/>
      <c r="Z78" s="9" t="n"/>
      <c r="AA78" s="7" t="n"/>
      <c r="AB78" s="13">
        <f>IF(OR(Z78="",AA78=""),"",IF(VLOOKUP(Z78,LISTAS!$H$3:$I$12,2,FALSE)=0,"não volta",AA78+VLOOKUP(Z78,LISTAS!$H$3:$I$12,2,FALSE)))</f>
        <v/>
      </c>
      <c r="AC78" s="9" t="n"/>
      <c r="AD78" s="9" t="n"/>
      <c r="AE78" s="9" t="n"/>
      <c r="AF78" s="7" t="n"/>
      <c r="AG78" s="9" t="n"/>
      <c r="AH78" s="10">
        <f>IF(B78="","",TEXT(WEEKNUM(B78,2),"00"))</f>
        <v/>
      </c>
      <c r="AI78" s="10">
        <f>IF(B78="","",TEXT(B78,"mm"))</f>
        <v/>
      </c>
    </row>
    <row r="79">
      <c r="A79" s="6">
        <f>IF(D79="","",ROW()-2)</f>
        <v/>
      </c>
      <c r="B79" s="7" t="n"/>
      <c r="C79" s="8" t="n"/>
      <c r="D79" s="9" t="n"/>
      <c r="E79" s="9" t="n"/>
      <c r="F79" s="9" t="n"/>
      <c r="G79" s="9" t="n"/>
      <c r="H79" s="9" t="n"/>
      <c r="I79" s="9" t="n"/>
      <c r="J79" s="8" t="n"/>
      <c r="K79" s="10">
        <f>IF(OR(C79="",J79=""),"",IF((J79-C79)*1440&lt;=5,"Sim","Não"))</f>
        <v/>
      </c>
      <c r="L79" s="9" t="n"/>
      <c r="M79" s="8" t="n"/>
      <c r="N79" s="8" t="n"/>
      <c r="O79" s="10">
        <f>IF(OR(M79="",N79=""),"",IF((N79-M79)*1440&lt;=15,"Sim","Não"))</f>
        <v/>
      </c>
      <c r="P79" s="9" t="n"/>
      <c r="Q79" s="9" t="n"/>
      <c r="R79" s="9" t="n"/>
      <c r="S79" s="9" t="n"/>
      <c r="T79" s="9" t="n"/>
      <c r="U79" s="11" t="n"/>
      <c r="V79" s="9" t="n"/>
      <c r="W79" s="9" t="n"/>
      <c r="X79" s="7" t="n"/>
      <c r="Y79" s="12" t="n"/>
      <c r="Z79" s="9" t="n"/>
      <c r="AA79" s="7" t="n"/>
      <c r="AB79" s="13">
        <f>IF(OR(Z79="",AA79=""),"",IF(VLOOKUP(Z79,LISTAS!$H$3:$I$12,2,FALSE)=0,"não volta",AA79+VLOOKUP(Z79,LISTAS!$H$3:$I$12,2,FALSE)))</f>
        <v/>
      </c>
      <c r="AC79" s="9" t="n"/>
      <c r="AD79" s="9" t="n"/>
      <c r="AE79" s="9" t="n"/>
      <c r="AF79" s="7" t="n"/>
      <c r="AG79" s="9" t="n"/>
      <c r="AH79" s="10">
        <f>IF(B79="","",TEXT(WEEKNUM(B79,2),"00"))</f>
        <v/>
      </c>
      <c r="AI79" s="10">
        <f>IF(B79="","",TEXT(B79,"mm"))</f>
        <v/>
      </c>
    </row>
    <row r="80">
      <c r="A80" s="6">
        <f>IF(D80="","",ROW()-2)</f>
        <v/>
      </c>
      <c r="B80" s="7" t="n"/>
      <c r="C80" s="8" t="n"/>
      <c r="D80" s="9" t="n"/>
      <c r="E80" s="9" t="n"/>
      <c r="F80" s="9" t="n"/>
      <c r="G80" s="9" t="n"/>
      <c r="H80" s="9" t="n"/>
      <c r="I80" s="9" t="n"/>
      <c r="J80" s="8" t="n"/>
      <c r="K80" s="10">
        <f>IF(OR(C80="",J80=""),"",IF((J80-C80)*1440&lt;=5,"Sim","Não"))</f>
        <v/>
      </c>
      <c r="L80" s="9" t="n"/>
      <c r="M80" s="8" t="n"/>
      <c r="N80" s="8" t="n"/>
      <c r="O80" s="10">
        <f>IF(OR(M80="",N80=""),"",IF((N80-M80)*1440&lt;=15,"Sim","Não"))</f>
        <v/>
      </c>
      <c r="P80" s="9" t="n"/>
      <c r="Q80" s="9" t="n"/>
      <c r="R80" s="9" t="n"/>
      <c r="S80" s="9" t="n"/>
      <c r="T80" s="9" t="n"/>
      <c r="U80" s="11" t="n"/>
      <c r="V80" s="9" t="n"/>
      <c r="W80" s="9" t="n"/>
      <c r="X80" s="7" t="n"/>
      <c r="Y80" s="12" t="n"/>
      <c r="Z80" s="9" t="n"/>
      <c r="AA80" s="7" t="n"/>
      <c r="AB80" s="13">
        <f>IF(OR(Z80="",AA80=""),"",IF(VLOOKUP(Z80,LISTAS!$H$3:$I$12,2,FALSE)=0,"não volta",AA80+VLOOKUP(Z80,LISTAS!$H$3:$I$12,2,FALSE)))</f>
        <v/>
      </c>
      <c r="AC80" s="9" t="n"/>
      <c r="AD80" s="9" t="n"/>
      <c r="AE80" s="9" t="n"/>
      <c r="AF80" s="7" t="n"/>
      <c r="AG80" s="9" t="n"/>
      <c r="AH80" s="10">
        <f>IF(B80="","",TEXT(WEEKNUM(B80,2),"00"))</f>
        <v/>
      </c>
      <c r="AI80" s="10">
        <f>IF(B80="","",TEXT(B80,"mm"))</f>
        <v/>
      </c>
    </row>
    <row r="81">
      <c r="A81" s="6">
        <f>IF(D81="","",ROW()-2)</f>
        <v/>
      </c>
      <c r="B81" s="7" t="n"/>
      <c r="C81" s="8" t="n"/>
      <c r="D81" s="9" t="n"/>
      <c r="E81" s="9" t="n"/>
      <c r="F81" s="9" t="n"/>
      <c r="G81" s="9" t="n"/>
      <c r="H81" s="9" t="n"/>
      <c r="I81" s="9" t="n"/>
      <c r="J81" s="8" t="n"/>
      <c r="K81" s="10">
        <f>IF(OR(C81="",J81=""),"",IF((J81-C81)*1440&lt;=5,"Sim","Não"))</f>
        <v/>
      </c>
      <c r="L81" s="9" t="n"/>
      <c r="M81" s="8" t="n"/>
      <c r="N81" s="8" t="n"/>
      <c r="O81" s="10">
        <f>IF(OR(M81="",N81=""),"",IF((N81-M81)*1440&lt;=15,"Sim","Não"))</f>
        <v/>
      </c>
      <c r="P81" s="9" t="n"/>
      <c r="Q81" s="9" t="n"/>
      <c r="R81" s="9" t="n"/>
      <c r="S81" s="9" t="n"/>
      <c r="T81" s="9" t="n"/>
      <c r="U81" s="11" t="n"/>
      <c r="V81" s="9" t="n"/>
      <c r="W81" s="9" t="n"/>
      <c r="X81" s="7" t="n"/>
      <c r="Y81" s="12" t="n"/>
      <c r="Z81" s="9" t="n"/>
      <c r="AA81" s="7" t="n"/>
      <c r="AB81" s="13">
        <f>IF(OR(Z81="",AA81=""),"",IF(VLOOKUP(Z81,LISTAS!$H$3:$I$12,2,FALSE)=0,"não volta",AA81+VLOOKUP(Z81,LISTAS!$H$3:$I$12,2,FALSE)))</f>
        <v/>
      </c>
      <c r="AC81" s="9" t="n"/>
      <c r="AD81" s="9" t="n"/>
      <c r="AE81" s="9" t="n"/>
      <c r="AF81" s="7" t="n"/>
      <c r="AG81" s="9" t="n"/>
      <c r="AH81" s="10">
        <f>IF(B81="","",TEXT(WEEKNUM(B81,2),"00"))</f>
        <v/>
      </c>
      <c r="AI81" s="10">
        <f>IF(B81="","",TEXT(B81,"mm"))</f>
        <v/>
      </c>
    </row>
    <row r="82">
      <c r="A82" s="6">
        <f>IF(D82="","",ROW()-2)</f>
        <v/>
      </c>
      <c r="B82" s="7" t="n"/>
      <c r="C82" s="8" t="n"/>
      <c r="D82" s="9" t="n"/>
      <c r="E82" s="9" t="n"/>
      <c r="F82" s="9" t="n"/>
      <c r="G82" s="9" t="n"/>
      <c r="H82" s="9" t="n"/>
      <c r="I82" s="9" t="n"/>
      <c r="J82" s="8" t="n"/>
      <c r="K82" s="10">
        <f>IF(OR(C82="",J82=""),"",IF((J82-C82)*1440&lt;=5,"Sim","Não"))</f>
        <v/>
      </c>
      <c r="L82" s="9" t="n"/>
      <c r="M82" s="8" t="n"/>
      <c r="N82" s="8" t="n"/>
      <c r="O82" s="10">
        <f>IF(OR(M82="",N82=""),"",IF((N82-M82)*1440&lt;=15,"Sim","Não"))</f>
        <v/>
      </c>
      <c r="P82" s="9" t="n"/>
      <c r="Q82" s="9" t="n"/>
      <c r="R82" s="9" t="n"/>
      <c r="S82" s="9" t="n"/>
      <c r="T82" s="9" t="n"/>
      <c r="U82" s="11" t="n"/>
      <c r="V82" s="9" t="n"/>
      <c r="W82" s="9" t="n"/>
      <c r="X82" s="7" t="n"/>
      <c r="Y82" s="12" t="n"/>
      <c r="Z82" s="9" t="n"/>
      <c r="AA82" s="7" t="n"/>
      <c r="AB82" s="13">
        <f>IF(OR(Z82="",AA82=""),"",IF(VLOOKUP(Z82,LISTAS!$H$3:$I$12,2,FALSE)=0,"não volta",AA82+VLOOKUP(Z82,LISTAS!$H$3:$I$12,2,FALSE)))</f>
        <v/>
      </c>
      <c r="AC82" s="9" t="n"/>
      <c r="AD82" s="9" t="n"/>
      <c r="AE82" s="9" t="n"/>
      <c r="AF82" s="7" t="n"/>
      <c r="AG82" s="9" t="n"/>
      <c r="AH82" s="10">
        <f>IF(B82="","",TEXT(WEEKNUM(B82,2),"00"))</f>
        <v/>
      </c>
      <c r="AI82" s="10">
        <f>IF(B82="","",TEXT(B82,"mm"))</f>
        <v/>
      </c>
    </row>
    <row r="83">
      <c r="A83" s="6">
        <f>IF(D83="","",ROW()-2)</f>
        <v/>
      </c>
      <c r="B83" s="7" t="n"/>
      <c r="C83" s="8" t="n"/>
      <c r="D83" s="9" t="n"/>
      <c r="E83" s="9" t="n"/>
      <c r="F83" s="9" t="n"/>
      <c r="G83" s="9" t="n"/>
      <c r="H83" s="9" t="n"/>
      <c r="I83" s="9" t="n"/>
      <c r="J83" s="8" t="n"/>
      <c r="K83" s="10">
        <f>IF(OR(C83="",J83=""),"",IF((J83-C83)*1440&lt;=5,"Sim","Não"))</f>
        <v/>
      </c>
      <c r="L83" s="9" t="n"/>
      <c r="M83" s="8" t="n"/>
      <c r="N83" s="8" t="n"/>
      <c r="O83" s="10">
        <f>IF(OR(M83="",N83=""),"",IF((N83-M83)*1440&lt;=15,"Sim","Não"))</f>
        <v/>
      </c>
      <c r="P83" s="9" t="n"/>
      <c r="Q83" s="9" t="n"/>
      <c r="R83" s="9" t="n"/>
      <c r="S83" s="9" t="n"/>
      <c r="T83" s="9" t="n"/>
      <c r="U83" s="11" t="n"/>
      <c r="V83" s="9" t="n"/>
      <c r="W83" s="9" t="n"/>
      <c r="X83" s="7" t="n"/>
      <c r="Y83" s="12" t="n"/>
      <c r="Z83" s="9" t="n"/>
      <c r="AA83" s="7" t="n"/>
      <c r="AB83" s="13">
        <f>IF(OR(Z83="",AA83=""),"",IF(VLOOKUP(Z83,LISTAS!$H$3:$I$12,2,FALSE)=0,"não volta",AA83+VLOOKUP(Z83,LISTAS!$H$3:$I$12,2,FALSE)))</f>
        <v/>
      </c>
      <c r="AC83" s="9" t="n"/>
      <c r="AD83" s="9" t="n"/>
      <c r="AE83" s="9" t="n"/>
      <c r="AF83" s="7" t="n"/>
      <c r="AG83" s="9" t="n"/>
      <c r="AH83" s="10">
        <f>IF(B83="","",TEXT(WEEKNUM(B83,2),"00"))</f>
        <v/>
      </c>
      <c r="AI83" s="10">
        <f>IF(B83="","",TEXT(B83,"mm"))</f>
        <v/>
      </c>
    </row>
    <row r="84">
      <c r="A84" s="6">
        <f>IF(D84="","",ROW()-2)</f>
        <v/>
      </c>
      <c r="B84" s="7" t="n"/>
      <c r="C84" s="8" t="n"/>
      <c r="D84" s="9" t="n"/>
      <c r="E84" s="9" t="n"/>
      <c r="F84" s="9" t="n"/>
      <c r="G84" s="9" t="n"/>
      <c r="H84" s="9" t="n"/>
      <c r="I84" s="9" t="n"/>
      <c r="J84" s="8" t="n"/>
      <c r="K84" s="10">
        <f>IF(OR(C84="",J84=""),"",IF((J84-C84)*1440&lt;=5,"Sim","Não"))</f>
        <v/>
      </c>
      <c r="L84" s="9" t="n"/>
      <c r="M84" s="8" t="n"/>
      <c r="N84" s="8" t="n"/>
      <c r="O84" s="10">
        <f>IF(OR(M84="",N84=""),"",IF((N84-M84)*1440&lt;=15,"Sim","Não"))</f>
        <v/>
      </c>
      <c r="P84" s="9" t="n"/>
      <c r="Q84" s="9" t="n"/>
      <c r="R84" s="9" t="n"/>
      <c r="S84" s="9" t="n"/>
      <c r="T84" s="9" t="n"/>
      <c r="U84" s="11" t="n"/>
      <c r="V84" s="9" t="n"/>
      <c r="W84" s="9" t="n"/>
      <c r="X84" s="7" t="n"/>
      <c r="Y84" s="12" t="n"/>
      <c r="Z84" s="9" t="n"/>
      <c r="AA84" s="7" t="n"/>
      <c r="AB84" s="13">
        <f>IF(OR(Z84="",AA84=""),"",IF(VLOOKUP(Z84,LISTAS!$H$3:$I$12,2,FALSE)=0,"não volta",AA84+VLOOKUP(Z84,LISTAS!$H$3:$I$12,2,FALSE)))</f>
        <v/>
      </c>
      <c r="AC84" s="9" t="n"/>
      <c r="AD84" s="9" t="n"/>
      <c r="AE84" s="9" t="n"/>
      <c r="AF84" s="7" t="n"/>
      <c r="AG84" s="9" t="n"/>
      <c r="AH84" s="10">
        <f>IF(B84="","",TEXT(WEEKNUM(B84,2),"00"))</f>
        <v/>
      </c>
      <c r="AI84" s="10">
        <f>IF(B84="","",TEXT(B84,"mm"))</f>
        <v/>
      </c>
    </row>
    <row r="85">
      <c r="A85" s="6">
        <f>IF(D85="","",ROW()-2)</f>
        <v/>
      </c>
      <c r="B85" s="7" t="n"/>
      <c r="C85" s="8" t="n"/>
      <c r="D85" s="9" t="n"/>
      <c r="E85" s="9" t="n"/>
      <c r="F85" s="9" t="n"/>
      <c r="G85" s="9" t="n"/>
      <c r="H85" s="9" t="n"/>
      <c r="I85" s="9" t="n"/>
      <c r="J85" s="8" t="n"/>
      <c r="K85" s="10">
        <f>IF(OR(C85="",J85=""),"",IF((J85-C85)*1440&lt;=5,"Sim","Não"))</f>
        <v/>
      </c>
      <c r="L85" s="9" t="n"/>
      <c r="M85" s="8" t="n"/>
      <c r="N85" s="8" t="n"/>
      <c r="O85" s="10">
        <f>IF(OR(M85="",N85=""),"",IF((N85-M85)*1440&lt;=15,"Sim","Não"))</f>
        <v/>
      </c>
      <c r="P85" s="9" t="n"/>
      <c r="Q85" s="9" t="n"/>
      <c r="R85" s="9" t="n"/>
      <c r="S85" s="9" t="n"/>
      <c r="T85" s="9" t="n"/>
      <c r="U85" s="11" t="n"/>
      <c r="V85" s="9" t="n"/>
      <c r="W85" s="9" t="n"/>
      <c r="X85" s="7" t="n"/>
      <c r="Y85" s="12" t="n"/>
      <c r="Z85" s="9" t="n"/>
      <c r="AA85" s="7" t="n"/>
      <c r="AB85" s="13">
        <f>IF(OR(Z85="",AA85=""),"",IF(VLOOKUP(Z85,LISTAS!$H$3:$I$12,2,FALSE)=0,"não volta",AA85+VLOOKUP(Z85,LISTAS!$H$3:$I$12,2,FALSE)))</f>
        <v/>
      </c>
      <c r="AC85" s="9" t="n"/>
      <c r="AD85" s="9" t="n"/>
      <c r="AE85" s="9" t="n"/>
      <c r="AF85" s="7" t="n"/>
      <c r="AG85" s="9" t="n"/>
      <c r="AH85" s="10">
        <f>IF(B85="","",TEXT(WEEKNUM(B85,2),"00"))</f>
        <v/>
      </c>
      <c r="AI85" s="10">
        <f>IF(B85="","",TEXT(B85,"mm"))</f>
        <v/>
      </c>
    </row>
    <row r="86">
      <c r="A86" s="6">
        <f>IF(D86="","",ROW()-2)</f>
        <v/>
      </c>
      <c r="B86" s="7" t="n"/>
      <c r="C86" s="8" t="n"/>
      <c r="D86" s="9" t="n"/>
      <c r="E86" s="9" t="n"/>
      <c r="F86" s="9" t="n"/>
      <c r="G86" s="9" t="n"/>
      <c r="H86" s="9" t="n"/>
      <c r="I86" s="9" t="n"/>
      <c r="J86" s="8" t="n"/>
      <c r="K86" s="10">
        <f>IF(OR(C86="",J86=""),"",IF((J86-C86)*1440&lt;=5,"Sim","Não"))</f>
        <v/>
      </c>
      <c r="L86" s="9" t="n"/>
      <c r="M86" s="8" t="n"/>
      <c r="N86" s="8" t="n"/>
      <c r="O86" s="10">
        <f>IF(OR(M86="",N86=""),"",IF((N86-M86)*1440&lt;=15,"Sim","Não"))</f>
        <v/>
      </c>
      <c r="P86" s="9" t="n"/>
      <c r="Q86" s="9" t="n"/>
      <c r="R86" s="9" t="n"/>
      <c r="S86" s="9" t="n"/>
      <c r="T86" s="9" t="n"/>
      <c r="U86" s="11" t="n"/>
      <c r="V86" s="9" t="n"/>
      <c r="W86" s="9" t="n"/>
      <c r="X86" s="7" t="n"/>
      <c r="Y86" s="12" t="n"/>
      <c r="Z86" s="9" t="n"/>
      <c r="AA86" s="7" t="n"/>
      <c r="AB86" s="13">
        <f>IF(OR(Z86="",AA86=""),"",IF(VLOOKUP(Z86,LISTAS!$H$3:$I$12,2,FALSE)=0,"não volta",AA86+VLOOKUP(Z86,LISTAS!$H$3:$I$12,2,FALSE)))</f>
        <v/>
      </c>
      <c r="AC86" s="9" t="n"/>
      <c r="AD86" s="9" t="n"/>
      <c r="AE86" s="9" t="n"/>
      <c r="AF86" s="7" t="n"/>
      <c r="AG86" s="9" t="n"/>
      <c r="AH86" s="10">
        <f>IF(B86="","",TEXT(WEEKNUM(B86,2),"00"))</f>
        <v/>
      </c>
      <c r="AI86" s="10">
        <f>IF(B86="","",TEXT(B86,"mm"))</f>
        <v/>
      </c>
    </row>
    <row r="87">
      <c r="A87" s="6">
        <f>IF(D87="","",ROW()-2)</f>
        <v/>
      </c>
      <c r="B87" s="7" t="n"/>
      <c r="C87" s="8" t="n"/>
      <c r="D87" s="9" t="n"/>
      <c r="E87" s="9" t="n"/>
      <c r="F87" s="9" t="n"/>
      <c r="G87" s="9" t="n"/>
      <c r="H87" s="9" t="n"/>
      <c r="I87" s="9" t="n"/>
      <c r="J87" s="8" t="n"/>
      <c r="K87" s="10">
        <f>IF(OR(C87="",J87=""),"",IF((J87-C87)*1440&lt;=5,"Sim","Não"))</f>
        <v/>
      </c>
      <c r="L87" s="9" t="n"/>
      <c r="M87" s="8" t="n"/>
      <c r="N87" s="8" t="n"/>
      <c r="O87" s="10">
        <f>IF(OR(M87="",N87=""),"",IF((N87-M87)*1440&lt;=15,"Sim","Não"))</f>
        <v/>
      </c>
      <c r="P87" s="9" t="n"/>
      <c r="Q87" s="9" t="n"/>
      <c r="R87" s="9" t="n"/>
      <c r="S87" s="9" t="n"/>
      <c r="T87" s="9" t="n"/>
      <c r="U87" s="11" t="n"/>
      <c r="V87" s="9" t="n"/>
      <c r="W87" s="9" t="n"/>
      <c r="X87" s="7" t="n"/>
      <c r="Y87" s="12" t="n"/>
      <c r="Z87" s="9" t="n"/>
      <c r="AA87" s="7" t="n"/>
      <c r="AB87" s="13">
        <f>IF(OR(Z87="",AA87=""),"",IF(VLOOKUP(Z87,LISTAS!$H$3:$I$12,2,FALSE)=0,"não volta",AA87+VLOOKUP(Z87,LISTAS!$H$3:$I$12,2,FALSE)))</f>
        <v/>
      </c>
      <c r="AC87" s="9" t="n"/>
      <c r="AD87" s="9" t="n"/>
      <c r="AE87" s="9" t="n"/>
      <c r="AF87" s="7" t="n"/>
      <c r="AG87" s="9" t="n"/>
      <c r="AH87" s="10">
        <f>IF(B87="","",TEXT(WEEKNUM(B87,2),"00"))</f>
        <v/>
      </c>
      <c r="AI87" s="10">
        <f>IF(B87="","",TEXT(B87,"mm"))</f>
        <v/>
      </c>
    </row>
    <row r="88">
      <c r="A88" s="6">
        <f>IF(D88="","",ROW()-2)</f>
        <v/>
      </c>
      <c r="B88" s="7" t="n"/>
      <c r="C88" s="8" t="n"/>
      <c r="D88" s="9" t="n"/>
      <c r="E88" s="9" t="n"/>
      <c r="F88" s="9" t="n"/>
      <c r="G88" s="9" t="n"/>
      <c r="H88" s="9" t="n"/>
      <c r="I88" s="9" t="n"/>
      <c r="J88" s="8" t="n"/>
      <c r="K88" s="10">
        <f>IF(OR(C88="",J88=""),"",IF((J88-C88)*1440&lt;=5,"Sim","Não"))</f>
        <v/>
      </c>
      <c r="L88" s="9" t="n"/>
      <c r="M88" s="8" t="n"/>
      <c r="N88" s="8" t="n"/>
      <c r="O88" s="10">
        <f>IF(OR(M88="",N88=""),"",IF((N88-M88)*1440&lt;=15,"Sim","Não"))</f>
        <v/>
      </c>
      <c r="P88" s="9" t="n"/>
      <c r="Q88" s="9" t="n"/>
      <c r="R88" s="9" t="n"/>
      <c r="S88" s="9" t="n"/>
      <c r="T88" s="9" t="n"/>
      <c r="U88" s="11" t="n"/>
      <c r="V88" s="9" t="n"/>
      <c r="W88" s="9" t="n"/>
      <c r="X88" s="7" t="n"/>
      <c r="Y88" s="12" t="n"/>
      <c r="Z88" s="9" t="n"/>
      <c r="AA88" s="7" t="n"/>
      <c r="AB88" s="13">
        <f>IF(OR(Z88="",AA88=""),"",IF(VLOOKUP(Z88,LISTAS!$H$3:$I$12,2,FALSE)=0,"não volta",AA88+VLOOKUP(Z88,LISTAS!$H$3:$I$12,2,FALSE)))</f>
        <v/>
      </c>
      <c r="AC88" s="9" t="n"/>
      <c r="AD88" s="9" t="n"/>
      <c r="AE88" s="9" t="n"/>
      <c r="AF88" s="7" t="n"/>
      <c r="AG88" s="9" t="n"/>
      <c r="AH88" s="10">
        <f>IF(B88="","",TEXT(WEEKNUM(B88,2),"00"))</f>
        <v/>
      </c>
      <c r="AI88" s="10">
        <f>IF(B88="","",TEXT(B88,"mm"))</f>
        <v/>
      </c>
    </row>
    <row r="89">
      <c r="A89" s="6">
        <f>IF(D89="","",ROW()-2)</f>
        <v/>
      </c>
      <c r="B89" s="7" t="n"/>
      <c r="C89" s="8" t="n"/>
      <c r="D89" s="9" t="n"/>
      <c r="E89" s="9" t="n"/>
      <c r="F89" s="9" t="n"/>
      <c r="G89" s="9" t="n"/>
      <c r="H89" s="9" t="n"/>
      <c r="I89" s="9" t="n"/>
      <c r="J89" s="8" t="n"/>
      <c r="K89" s="10">
        <f>IF(OR(C89="",J89=""),"",IF((J89-C89)*1440&lt;=5,"Sim","Não"))</f>
        <v/>
      </c>
      <c r="L89" s="9" t="n"/>
      <c r="M89" s="8" t="n"/>
      <c r="N89" s="8" t="n"/>
      <c r="O89" s="10">
        <f>IF(OR(M89="",N89=""),"",IF((N89-M89)*1440&lt;=15,"Sim","Não"))</f>
        <v/>
      </c>
      <c r="P89" s="9" t="n"/>
      <c r="Q89" s="9" t="n"/>
      <c r="R89" s="9" t="n"/>
      <c r="S89" s="9" t="n"/>
      <c r="T89" s="9" t="n"/>
      <c r="U89" s="11" t="n"/>
      <c r="V89" s="9" t="n"/>
      <c r="W89" s="9" t="n"/>
      <c r="X89" s="7" t="n"/>
      <c r="Y89" s="12" t="n"/>
      <c r="Z89" s="9" t="n"/>
      <c r="AA89" s="7" t="n"/>
      <c r="AB89" s="13">
        <f>IF(OR(Z89="",AA89=""),"",IF(VLOOKUP(Z89,LISTAS!$H$3:$I$12,2,FALSE)=0,"não volta",AA89+VLOOKUP(Z89,LISTAS!$H$3:$I$12,2,FALSE)))</f>
        <v/>
      </c>
      <c r="AC89" s="9" t="n"/>
      <c r="AD89" s="9" t="n"/>
      <c r="AE89" s="9" t="n"/>
      <c r="AF89" s="7" t="n"/>
      <c r="AG89" s="9" t="n"/>
      <c r="AH89" s="10">
        <f>IF(B89="","",TEXT(WEEKNUM(B89,2),"00"))</f>
        <v/>
      </c>
      <c r="AI89" s="10">
        <f>IF(B89="","",TEXT(B89,"mm"))</f>
        <v/>
      </c>
    </row>
    <row r="90">
      <c r="A90" s="6">
        <f>IF(D90="","",ROW()-2)</f>
        <v/>
      </c>
      <c r="B90" s="7" t="n"/>
      <c r="C90" s="8" t="n"/>
      <c r="D90" s="9" t="n"/>
      <c r="E90" s="9" t="n"/>
      <c r="F90" s="9" t="n"/>
      <c r="G90" s="9" t="n"/>
      <c r="H90" s="9" t="n"/>
      <c r="I90" s="9" t="n"/>
      <c r="J90" s="8" t="n"/>
      <c r="K90" s="10">
        <f>IF(OR(C90="",J90=""),"",IF((J90-C90)*1440&lt;=5,"Sim","Não"))</f>
        <v/>
      </c>
      <c r="L90" s="9" t="n"/>
      <c r="M90" s="8" t="n"/>
      <c r="N90" s="8" t="n"/>
      <c r="O90" s="10">
        <f>IF(OR(M90="",N90=""),"",IF((N90-M90)*1440&lt;=15,"Sim","Não"))</f>
        <v/>
      </c>
      <c r="P90" s="9" t="n"/>
      <c r="Q90" s="9" t="n"/>
      <c r="R90" s="9" t="n"/>
      <c r="S90" s="9" t="n"/>
      <c r="T90" s="9" t="n"/>
      <c r="U90" s="11" t="n"/>
      <c r="V90" s="9" t="n"/>
      <c r="W90" s="9" t="n"/>
      <c r="X90" s="7" t="n"/>
      <c r="Y90" s="12" t="n"/>
      <c r="Z90" s="9" t="n"/>
      <c r="AA90" s="7" t="n"/>
      <c r="AB90" s="13">
        <f>IF(OR(Z90="",AA90=""),"",IF(VLOOKUP(Z90,LISTAS!$H$3:$I$12,2,FALSE)=0,"não volta",AA90+VLOOKUP(Z90,LISTAS!$H$3:$I$12,2,FALSE)))</f>
        <v/>
      </c>
      <c r="AC90" s="9" t="n"/>
      <c r="AD90" s="9" t="n"/>
      <c r="AE90" s="9" t="n"/>
      <c r="AF90" s="7" t="n"/>
      <c r="AG90" s="9" t="n"/>
      <c r="AH90" s="10">
        <f>IF(B90="","",TEXT(WEEKNUM(B90,2),"00"))</f>
        <v/>
      </c>
      <c r="AI90" s="10">
        <f>IF(B90="","",TEXT(B90,"mm"))</f>
        <v/>
      </c>
    </row>
    <row r="91">
      <c r="A91" s="6">
        <f>IF(D91="","",ROW()-2)</f>
        <v/>
      </c>
      <c r="B91" s="7" t="n"/>
      <c r="C91" s="8" t="n"/>
      <c r="D91" s="9" t="n"/>
      <c r="E91" s="9" t="n"/>
      <c r="F91" s="9" t="n"/>
      <c r="G91" s="9" t="n"/>
      <c r="H91" s="9" t="n"/>
      <c r="I91" s="9" t="n"/>
      <c r="J91" s="8" t="n"/>
      <c r="K91" s="10">
        <f>IF(OR(C91="",J91=""),"",IF((J91-C91)*1440&lt;=5,"Sim","Não"))</f>
        <v/>
      </c>
      <c r="L91" s="9" t="n"/>
      <c r="M91" s="8" t="n"/>
      <c r="N91" s="8" t="n"/>
      <c r="O91" s="10">
        <f>IF(OR(M91="",N91=""),"",IF((N91-M91)*1440&lt;=15,"Sim","Não"))</f>
        <v/>
      </c>
      <c r="P91" s="9" t="n"/>
      <c r="Q91" s="9" t="n"/>
      <c r="R91" s="9" t="n"/>
      <c r="S91" s="9" t="n"/>
      <c r="T91" s="9" t="n"/>
      <c r="U91" s="11" t="n"/>
      <c r="V91" s="9" t="n"/>
      <c r="W91" s="9" t="n"/>
      <c r="X91" s="7" t="n"/>
      <c r="Y91" s="12" t="n"/>
      <c r="Z91" s="9" t="n"/>
      <c r="AA91" s="7" t="n"/>
      <c r="AB91" s="13">
        <f>IF(OR(Z91="",AA91=""),"",IF(VLOOKUP(Z91,LISTAS!$H$3:$I$12,2,FALSE)=0,"não volta",AA91+VLOOKUP(Z91,LISTAS!$H$3:$I$12,2,FALSE)))</f>
        <v/>
      </c>
      <c r="AC91" s="9" t="n"/>
      <c r="AD91" s="9" t="n"/>
      <c r="AE91" s="9" t="n"/>
      <c r="AF91" s="7" t="n"/>
      <c r="AG91" s="9" t="n"/>
      <c r="AH91" s="10">
        <f>IF(B91="","",TEXT(WEEKNUM(B91,2),"00"))</f>
        <v/>
      </c>
      <c r="AI91" s="10">
        <f>IF(B91="","",TEXT(B91,"mm"))</f>
        <v/>
      </c>
    </row>
    <row r="92">
      <c r="A92" s="6">
        <f>IF(D92="","",ROW()-2)</f>
        <v/>
      </c>
      <c r="B92" s="7" t="n"/>
      <c r="C92" s="8" t="n"/>
      <c r="D92" s="9" t="n"/>
      <c r="E92" s="9" t="n"/>
      <c r="F92" s="9" t="n"/>
      <c r="G92" s="9" t="n"/>
      <c r="H92" s="9" t="n"/>
      <c r="I92" s="9" t="n"/>
      <c r="J92" s="8" t="n"/>
      <c r="K92" s="10">
        <f>IF(OR(C92="",J92=""),"",IF((J92-C92)*1440&lt;=5,"Sim","Não"))</f>
        <v/>
      </c>
      <c r="L92" s="9" t="n"/>
      <c r="M92" s="8" t="n"/>
      <c r="N92" s="8" t="n"/>
      <c r="O92" s="10">
        <f>IF(OR(M92="",N92=""),"",IF((N92-M92)*1440&lt;=15,"Sim","Não"))</f>
        <v/>
      </c>
      <c r="P92" s="9" t="n"/>
      <c r="Q92" s="9" t="n"/>
      <c r="R92" s="9" t="n"/>
      <c r="S92" s="9" t="n"/>
      <c r="T92" s="9" t="n"/>
      <c r="U92" s="11" t="n"/>
      <c r="V92" s="9" t="n"/>
      <c r="W92" s="9" t="n"/>
      <c r="X92" s="7" t="n"/>
      <c r="Y92" s="12" t="n"/>
      <c r="Z92" s="9" t="n"/>
      <c r="AA92" s="7" t="n"/>
      <c r="AB92" s="13">
        <f>IF(OR(Z92="",AA92=""),"",IF(VLOOKUP(Z92,LISTAS!$H$3:$I$12,2,FALSE)=0,"não volta",AA92+VLOOKUP(Z92,LISTAS!$H$3:$I$12,2,FALSE)))</f>
        <v/>
      </c>
      <c r="AC92" s="9" t="n"/>
      <c r="AD92" s="9" t="n"/>
      <c r="AE92" s="9" t="n"/>
      <c r="AF92" s="7" t="n"/>
      <c r="AG92" s="9" t="n"/>
      <c r="AH92" s="10">
        <f>IF(B92="","",TEXT(WEEKNUM(B92,2),"00"))</f>
        <v/>
      </c>
      <c r="AI92" s="10">
        <f>IF(B92="","",TEXT(B92,"mm"))</f>
        <v/>
      </c>
    </row>
    <row r="93">
      <c r="A93" s="6">
        <f>IF(D93="","",ROW()-2)</f>
        <v/>
      </c>
      <c r="B93" s="7" t="n"/>
      <c r="C93" s="8" t="n"/>
      <c r="D93" s="9" t="n"/>
      <c r="E93" s="9" t="n"/>
      <c r="F93" s="9" t="n"/>
      <c r="G93" s="9" t="n"/>
      <c r="H93" s="9" t="n"/>
      <c r="I93" s="9" t="n"/>
      <c r="J93" s="8" t="n"/>
      <c r="K93" s="10">
        <f>IF(OR(C93="",J93=""),"",IF((J93-C93)*1440&lt;=5,"Sim","Não"))</f>
        <v/>
      </c>
      <c r="L93" s="9" t="n"/>
      <c r="M93" s="8" t="n"/>
      <c r="N93" s="8" t="n"/>
      <c r="O93" s="10">
        <f>IF(OR(M93="",N93=""),"",IF((N93-M93)*1440&lt;=15,"Sim","Não"))</f>
        <v/>
      </c>
      <c r="P93" s="9" t="n"/>
      <c r="Q93" s="9" t="n"/>
      <c r="R93" s="9" t="n"/>
      <c r="S93" s="9" t="n"/>
      <c r="T93" s="9" t="n"/>
      <c r="U93" s="11" t="n"/>
      <c r="V93" s="9" t="n"/>
      <c r="W93" s="9" t="n"/>
      <c r="X93" s="7" t="n"/>
      <c r="Y93" s="12" t="n"/>
      <c r="Z93" s="9" t="n"/>
      <c r="AA93" s="7" t="n"/>
      <c r="AB93" s="13">
        <f>IF(OR(Z93="",AA93=""),"",IF(VLOOKUP(Z93,LISTAS!$H$3:$I$12,2,FALSE)=0,"não volta",AA93+VLOOKUP(Z93,LISTAS!$H$3:$I$12,2,FALSE)))</f>
        <v/>
      </c>
      <c r="AC93" s="9" t="n"/>
      <c r="AD93" s="9" t="n"/>
      <c r="AE93" s="9" t="n"/>
      <c r="AF93" s="7" t="n"/>
      <c r="AG93" s="9" t="n"/>
      <c r="AH93" s="10">
        <f>IF(B93="","",TEXT(WEEKNUM(B93,2),"00"))</f>
        <v/>
      </c>
      <c r="AI93" s="10">
        <f>IF(B93="","",TEXT(B93,"mm"))</f>
        <v/>
      </c>
    </row>
    <row r="94">
      <c r="A94" s="6">
        <f>IF(D94="","",ROW()-2)</f>
        <v/>
      </c>
      <c r="B94" s="7" t="n"/>
      <c r="C94" s="8" t="n"/>
      <c r="D94" s="9" t="n"/>
      <c r="E94" s="9" t="n"/>
      <c r="F94" s="9" t="n"/>
      <c r="G94" s="9" t="n"/>
      <c r="H94" s="9" t="n"/>
      <c r="I94" s="9" t="n"/>
      <c r="J94" s="8" t="n"/>
      <c r="K94" s="10">
        <f>IF(OR(C94="",J94=""),"",IF((J94-C94)*1440&lt;=5,"Sim","Não"))</f>
        <v/>
      </c>
      <c r="L94" s="9" t="n"/>
      <c r="M94" s="8" t="n"/>
      <c r="N94" s="8" t="n"/>
      <c r="O94" s="10">
        <f>IF(OR(M94="",N94=""),"",IF((N94-M94)*1440&lt;=15,"Sim","Não"))</f>
        <v/>
      </c>
      <c r="P94" s="9" t="n"/>
      <c r="Q94" s="9" t="n"/>
      <c r="R94" s="9" t="n"/>
      <c r="S94" s="9" t="n"/>
      <c r="T94" s="9" t="n"/>
      <c r="U94" s="11" t="n"/>
      <c r="V94" s="9" t="n"/>
      <c r="W94" s="9" t="n"/>
      <c r="X94" s="7" t="n"/>
      <c r="Y94" s="12" t="n"/>
      <c r="Z94" s="9" t="n"/>
      <c r="AA94" s="7" t="n"/>
      <c r="AB94" s="13">
        <f>IF(OR(Z94="",AA94=""),"",IF(VLOOKUP(Z94,LISTAS!$H$3:$I$12,2,FALSE)=0,"não volta",AA94+VLOOKUP(Z94,LISTAS!$H$3:$I$12,2,FALSE)))</f>
        <v/>
      </c>
      <c r="AC94" s="9" t="n"/>
      <c r="AD94" s="9" t="n"/>
      <c r="AE94" s="9" t="n"/>
      <c r="AF94" s="7" t="n"/>
      <c r="AG94" s="9" t="n"/>
      <c r="AH94" s="10">
        <f>IF(B94="","",TEXT(WEEKNUM(B94,2),"00"))</f>
        <v/>
      </c>
      <c r="AI94" s="10">
        <f>IF(B94="","",TEXT(B94,"mm"))</f>
        <v/>
      </c>
    </row>
    <row r="95">
      <c r="A95" s="6">
        <f>IF(D95="","",ROW()-2)</f>
        <v/>
      </c>
      <c r="B95" s="7" t="n"/>
      <c r="C95" s="8" t="n"/>
      <c r="D95" s="9" t="n"/>
      <c r="E95" s="9" t="n"/>
      <c r="F95" s="9" t="n"/>
      <c r="G95" s="9" t="n"/>
      <c r="H95" s="9" t="n"/>
      <c r="I95" s="9" t="n"/>
      <c r="J95" s="8" t="n"/>
      <c r="K95" s="10">
        <f>IF(OR(C95="",J95=""),"",IF((J95-C95)*1440&lt;=5,"Sim","Não"))</f>
        <v/>
      </c>
      <c r="L95" s="9" t="n"/>
      <c r="M95" s="8" t="n"/>
      <c r="N95" s="8" t="n"/>
      <c r="O95" s="10">
        <f>IF(OR(M95="",N95=""),"",IF((N95-M95)*1440&lt;=15,"Sim","Não"))</f>
        <v/>
      </c>
      <c r="P95" s="9" t="n"/>
      <c r="Q95" s="9" t="n"/>
      <c r="R95" s="9" t="n"/>
      <c r="S95" s="9" t="n"/>
      <c r="T95" s="9" t="n"/>
      <c r="U95" s="11" t="n"/>
      <c r="V95" s="9" t="n"/>
      <c r="W95" s="9" t="n"/>
      <c r="X95" s="7" t="n"/>
      <c r="Y95" s="12" t="n"/>
      <c r="Z95" s="9" t="n"/>
      <c r="AA95" s="7" t="n"/>
      <c r="AB95" s="13">
        <f>IF(OR(Z95="",AA95=""),"",IF(VLOOKUP(Z95,LISTAS!$H$3:$I$12,2,FALSE)=0,"não volta",AA95+VLOOKUP(Z95,LISTAS!$H$3:$I$12,2,FALSE)))</f>
        <v/>
      </c>
      <c r="AC95" s="9" t="n"/>
      <c r="AD95" s="9" t="n"/>
      <c r="AE95" s="9" t="n"/>
      <c r="AF95" s="7" t="n"/>
      <c r="AG95" s="9" t="n"/>
      <c r="AH95" s="10">
        <f>IF(B95="","",TEXT(WEEKNUM(B95,2),"00"))</f>
        <v/>
      </c>
      <c r="AI95" s="10">
        <f>IF(B95="","",TEXT(B95,"mm"))</f>
        <v/>
      </c>
    </row>
    <row r="96">
      <c r="A96" s="6">
        <f>IF(D96="","",ROW()-2)</f>
        <v/>
      </c>
      <c r="B96" s="7" t="n"/>
      <c r="C96" s="8" t="n"/>
      <c r="D96" s="9" t="n"/>
      <c r="E96" s="9" t="n"/>
      <c r="F96" s="9" t="n"/>
      <c r="G96" s="9" t="n"/>
      <c r="H96" s="9" t="n"/>
      <c r="I96" s="9" t="n"/>
      <c r="J96" s="8" t="n"/>
      <c r="K96" s="10">
        <f>IF(OR(C96="",J96=""),"",IF((J96-C96)*1440&lt;=5,"Sim","Não"))</f>
        <v/>
      </c>
      <c r="L96" s="9" t="n"/>
      <c r="M96" s="8" t="n"/>
      <c r="N96" s="8" t="n"/>
      <c r="O96" s="10">
        <f>IF(OR(M96="",N96=""),"",IF((N96-M96)*1440&lt;=15,"Sim","Não"))</f>
        <v/>
      </c>
      <c r="P96" s="9" t="n"/>
      <c r="Q96" s="9" t="n"/>
      <c r="R96" s="9" t="n"/>
      <c r="S96" s="9" t="n"/>
      <c r="T96" s="9" t="n"/>
      <c r="U96" s="11" t="n"/>
      <c r="V96" s="9" t="n"/>
      <c r="W96" s="9" t="n"/>
      <c r="X96" s="7" t="n"/>
      <c r="Y96" s="12" t="n"/>
      <c r="Z96" s="9" t="n"/>
      <c r="AA96" s="7" t="n"/>
      <c r="AB96" s="13">
        <f>IF(OR(Z96="",AA96=""),"",IF(VLOOKUP(Z96,LISTAS!$H$3:$I$12,2,FALSE)=0,"não volta",AA96+VLOOKUP(Z96,LISTAS!$H$3:$I$12,2,FALSE)))</f>
        <v/>
      </c>
      <c r="AC96" s="9" t="n"/>
      <c r="AD96" s="9" t="n"/>
      <c r="AE96" s="9" t="n"/>
      <c r="AF96" s="7" t="n"/>
      <c r="AG96" s="9" t="n"/>
      <c r="AH96" s="10">
        <f>IF(B96="","",TEXT(WEEKNUM(B96,2),"00"))</f>
        <v/>
      </c>
      <c r="AI96" s="10">
        <f>IF(B96="","",TEXT(B96,"mm"))</f>
        <v/>
      </c>
    </row>
    <row r="97">
      <c r="A97" s="6">
        <f>IF(D97="","",ROW()-2)</f>
        <v/>
      </c>
      <c r="B97" s="7" t="n"/>
      <c r="C97" s="8" t="n"/>
      <c r="D97" s="9" t="n"/>
      <c r="E97" s="9" t="n"/>
      <c r="F97" s="9" t="n"/>
      <c r="G97" s="9" t="n"/>
      <c r="H97" s="9" t="n"/>
      <c r="I97" s="9" t="n"/>
      <c r="J97" s="8" t="n"/>
      <c r="K97" s="10">
        <f>IF(OR(C97="",J97=""),"",IF((J97-C97)*1440&lt;=5,"Sim","Não"))</f>
        <v/>
      </c>
      <c r="L97" s="9" t="n"/>
      <c r="M97" s="8" t="n"/>
      <c r="N97" s="8" t="n"/>
      <c r="O97" s="10">
        <f>IF(OR(M97="",N97=""),"",IF((N97-M97)*1440&lt;=15,"Sim","Não"))</f>
        <v/>
      </c>
      <c r="P97" s="9" t="n"/>
      <c r="Q97" s="9" t="n"/>
      <c r="R97" s="9" t="n"/>
      <c r="S97" s="9" t="n"/>
      <c r="T97" s="9" t="n"/>
      <c r="U97" s="11" t="n"/>
      <c r="V97" s="9" t="n"/>
      <c r="W97" s="9" t="n"/>
      <c r="X97" s="7" t="n"/>
      <c r="Y97" s="12" t="n"/>
      <c r="Z97" s="9" t="n"/>
      <c r="AA97" s="7" t="n"/>
      <c r="AB97" s="13">
        <f>IF(OR(Z97="",AA97=""),"",IF(VLOOKUP(Z97,LISTAS!$H$3:$I$12,2,FALSE)=0,"não volta",AA97+VLOOKUP(Z97,LISTAS!$H$3:$I$12,2,FALSE)))</f>
        <v/>
      </c>
      <c r="AC97" s="9" t="n"/>
      <c r="AD97" s="9" t="n"/>
      <c r="AE97" s="9" t="n"/>
      <c r="AF97" s="7" t="n"/>
      <c r="AG97" s="9" t="n"/>
      <c r="AH97" s="10">
        <f>IF(B97="","",TEXT(WEEKNUM(B97,2),"00"))</f>
        <v/>
      </c>
      <c r="AI97" s="10">
        <f>IF(B97="","",TEXT(B97,"mm"))</f>
        <v/>
      </c>
    </row>
    <row r="98">
      <c r="A98" s="6">
        <f>IF(D98="","",ROW()-2)</f>
        <v/>
      </c>
      <c r="B98" s="7" t="n"/>
      <c r="C98" s="8" t="n"/>
      <c r="D98" s="9" t="n"/>
      <c r="E98" s="9" t="n"/>
      <c r="F98" s="9" t="n"/>
      <c r="G98" s="9" t="n"/>
      <c r="H98" s="9" t="n"/>
      <c r="I98" s="9" t="n"/>
      <c r="J98" s="8" t="n"/>
      <c r="K98" s="10">
        <f>IF(OR(C98="",J98=""),"",IF((J98-C98)*1440&lt;=5,"Sim","Não"))</f>
        <v/>
      </c>
      <c r="L98" s="9" t="n"/>
      <c r="M98" s="8" t="n"/>
      <c r="N98" s="8" t="n"/>
      <c r="O98" s="10">
        <f>IF(OR(M98="",N98=""),"",IF((N98-M98)*1440&lt;=15,"Sim","Não"))</f>
        <v/>
      </c>
      <c r="P98" s="9" t="n"/>
      <c r="Q98" s="9" t="n"/>
      <c r="R98" s="9" t="n"/>
      <c r="S98" s="9" t="n"/>
      <c r="T98" s="9" t="n"/>
      <c r="U98" s="11" t="n"/>
      <c r="V98" s="9" t="n"/>
      <c r="W98" s="9" t="n"/>
      <c r="X98" s="7" t="n"/>
      <c r="Y98" s="12" t="n"/>
      <c r="Z98" s="9" t="n"/>
      <c r="AA98" s="7" t="n"/>
      <c r="AB98" s="13">
        <f>IF(OR(Z98="",AA98=""),"",IF(VLOOKUP(Z98,LISTAS!$H$3:$I$12,2,FALSE)=0,"não volta",AA98+VLOOKUP(Z98,LISTAS!$H$3:$I$12,2,FALSE)))</f>
        <v/>
      </c>
      <c r="AC98" s="9" t="n"/>
      <c r="AD98" s="9" t="n"/>
      <c r="AE98" s="9" t="n"/>
      <c r="AF98" s="7" t="n"/>
      <c r="AG98" s="9" t="n"/>
      <c r="AH98" s="10">
        <f>IF(B98="","",TEXT(WEEKNUM(B98,2),"00"))</f>
        <v/>
      </c>
      <c r="AI98" s="10">
        <f>IF(B98="","",TEXT(B98,"mm"))</f>
        <v/>
      </c>
    </row>
    <row r="99">
      <c r="A99" s="6">
        <f>IF(D99="","",ROW()-2)</f>
        <v/>
      </c>
      <c r="B99" s="7" t="n"/>
      <c r="C99" s="8" t="n"/>
      <c r="D99" s="9" t="n"/>
      <c r="E99" s="9" t="n"/>
      <c r="F99" s="9" t="n"/>
      <c r="G99" s="9" t="n"/>
      <c r="H99" s="9" t="n"/>
      <c r="I99" s="9" t="n"/>
      <c r="J99" s="8" t="n"/>
      <c r="K99" s="10">
        <f>IF(OR(C99="",J99=""),"",IF((J99-C99)*1440&lt;=5,"Sim","Não"))</f>
        <v/>
      </c>
      <c r="L99" s="9" t="n"/>
      <c r="M99" s="8" t="n"/>
      <c r="N99" s="8" t="n"/>
      <c r="O99" s="10">
        <f>IF(OR(M99="",N99=""),"",IF((N99-M99)*1440&lt;=15,"Sim","Não"))</f>
        <v/>
      </c>
      <c r="P99" s="9" t="n"/>
      <c r="Q99" s="9" t="n"/>
      <c r="R99" s="9" t="n"/>
      <c r="S99" s="9" t="n"/>
      <c r="T99" s="9" t="n"/>
      <c r="U99" s="11" t="n"/>
      <c r="V99" s="9" t="n"/>
      <c r="W99" s="9" t="n"/>
      <c r="X99" s="7" t="n"/>
      <c r="Y99" s="12" t="n"/>
      <c r="Z99" s="9" t="n"/>
      <c r="AA99" s="7" t="n"/>
      <c r="AB99" s="13">
        <f>IF(OR(Z99="",AA99=""),"",IF(VLOOKUP(Z99,LISTAS!$H$3:$I$12,2,FALSE)=0,"não volta",AA99+VLOOKUP(Z99,LISTAS!$H$3:$I$12,2,FALSE)))</f>
        <v/>
      </c>
      <c r="AC99" s="9" t="n"/>
      <c r="AD99" s="9" t="n"/>
      <c r="AE99" s="9" t="n"/>
      <c r="AF99" s="7" t="n"/>
      <c r="AG99" s="9" t="n"/>
      <c r="AH99" s="10">
        <f>IF(B99="","",TEXT(WEEKNUM(B99,2),"00"))</f>
        <v/>
      </c>
      <c r="AI99" s="10">
        <f>IF(B99="","",TEXT(B99,"mm"))</f>
        <v/>
      </c>
    </row>
    <row r="100">
      <c r="A100" s="6">
        <f>IF(D100="","",ROW()-2)</f>
        <v/>
      </c>
      <c r="B100" s="7" t="n"/>
      <c r="C100" s="8" t="n"/>
      <c r="D100" s="9" t="n"/>
      <c r="E100" s="9" t="n"/>
      <c r="F100" s="9" t="n"/>
      <c r="G100" s="9" t="n"/>
      <c r="H100" s="9" t="n"/>
      <c r="I100" s="9" t="n"/>
      <c r="J100" s="8" t="n"/>
      <c r="K100" s="10">
        <f>IF(OR(C100="",J100=""),"",IF((J100-C100)*1440&lt;=5,"Sim","Não"))</f>
        <v/>
      </c>
      <c r="L100" s="9" t="n"/>
      <c r="M100" s="8" t="n"/>
      <c r="N100" s="8" t="n"/>
      <c r="O100" s="10">
        <f>IF(OR(M100="",N100=""),"",IF((N100-M100)*1440&lt;=15,"Sim","Não"))</f>
        <v/>
      </c>
      <c r="P100" s="9" t="n"/>
      <c r="Q100" s="9" t="n"/>
      <c r="R100" s="9" t="n"/>
      <c r="S100" s="9" t="n"/>
      <c r="T100" s="9" t="n"/>
      <c r="U100" s="11" t="n"/>
      <c r="V100" s="9" t="n"/>
      <c r="W100" s="9" t="n"/>
      <c r="X100" s="7" t="n"/>
      <c r="Y100" s="12" t="n"/>
      <c r="Z100" s="9" t="n"/>
      <c r="AA100" s="7" t="n"/>
      <c r="AB100" s="13">
        <f>IF(OR(Z100="",AA100=""),"",IF(VLOOKUP(Z100,LISTAS!$H$3:$I$12,2,FALSE)=0,"não volta",AA100+VLOOKUP(Z100,LISTAS!$H$3:$I$12,2,FALSE)))</f>
        <v/>
      </c>
      <c r="AC100" s="9" t="n"/>
      <c r="AD100" s="9" t="n"/>
      <c r="AE100" s="9" t="n"/>
      <c r="AF100" s="7" t="n"/>
      <c r="AG100" s="9" t="n"/>
      <c r="AH100" s="10">
        <f>IF(B100="","",TEXT(WEEKNUM(B100,2),"00"))</f>
        <v/>
      </c>
      <c r="AI100" s="10">
        <f>IF(B100="","",TEXT(B100,"mm"))</f>
        <v/>
      </c>
    </row>
    <row r="101">
      <c r="A101" s="6">
        <f>IF(D101="","",ROW()-2)</f>
        <v/>
      </c>
      <c r="B101" s="7" t="n"/>
      <c r="C101" s="8" t="n"/>
      <c r="D101" s="9" t="n"/>
      <c r="E101" s="9" t="n"/>
      <c r="F101" s="9" t="n"/>
      <c r="G101" s="9" t="n"/>
      <c r="H101" s="9" t="n"/>
      <c r="I101" s="9" t="n"/>
      <c r="J101" s="8" t="n"/>
      <c r="K101" s="10">
        <f>IF(OR(C101="",J101=""),"",IF((J101-C101)*1440&lt;=5,"Sim","Não"))</f>
        <v/>
      </c>
      <c r="L101" s="9" t="n"/>
      <c r="M101" s="8" t="n"/>
      <c r="N101" s="8" t="n"/>
      <c r="O101" s="10">
        <f>IF(OR(M101="",N101=""),"",IF((N101-M101)*1440&lt;=15,"Sim","Não"))</f>
        <v/>
      </c>
      <c r="P101" s="9" t="n"/>
      <c r="Q101" s="9" t="n"/>
      <c r="R101" s="9" t="n"/>
      <c r="S101" s="9" t="n"/>
      <c r="T101" s="9" t="n"/>
      <c r="U101" s="11" t="n"/>
      <c r="V101" s="9" t="n"/>
      <c r="W101" s="9" t="n"/>
      <c r="X101" s="7" t="n"/>
      <c r="Y101" s="12" t="n"/>
      <c r="Z101" s="9" t="n"/>
      <c r="AA101" s="7" t="n"/>
      <c r="AB101" s="13">
        <f>IF(OR(Z101="",AA101=""),"",IF(VLOOKUP(Z101,LISTAS!$H$3:$I$12,2,FALSE)=0,"não volta",AA101+VLOOKUP(Z101,LISTAS!$H$3:$I$12,2,FALSE)))</f>
        <v/>
      </c>
      <c r="AC101" s="9" t="n"/>
      <c r="AD101" s="9" t="n"/>
      <c r="AE101" s="9" t="n"/>
      <c r="AF101" s="7" t="n"/>
      <c r="AG101" s="9" t="n"/>
      <c r="AH101" s="10">
        <f>IF(B101="","",TEXT(WEEKNUM(B101,2),"00"))</f>
        <v/>
      </c>
      <c r="AI101" s="10">
        <f>IF(B101="","",TEXT(B101,"mm"))</f>
        <v/>
      </c>
    </row>
    <row r="102">
      <c r="A102" s="6">
        <f>IF(D102="","",ROW()-2)</f>
        <v/>
      </c>
      <c r="B102" s="7" t="n"/>
      <c r="C102" s="8" t="n"/>
      <c r="D102" s="9" t="n"/>
      <c r="E102" s="9" t="n"/>
      <c r="F102" s="9" t="n"/>
      <c r="G102" s="9" t="n"/>
      <c r="H102" s="9" t="n"/>
      <c r="I102" s="9" t="n"/>
      <c r="J102" s="8" t="n"/>
      <c r="K102" s="10">
        <f>IF(OR(C102="",J102=""),"",IF((J102-C102)*1440&lt;=5,"Sim","Não"))</f>
        <v/>
      </c>
      <c r="L102" s="9" t="n"/>
      <c r="M102" s="8" t="n"/>
      <c r="N102" s="8" t="n"/>
      <c r="O102" s="10">
        <f>IF(OR(M102="",N102=""),"",IF((N102-M102)*1440&lt;=15,"Sim","Não"))</f>
        <v/>
      </c>
      <c r="P102" s="9" t="n"/>
      <c r="Q102" s="9" t="n"/>
      <c r="R102" s="9" t="n"/>
      <c r="S102" s="9" t="n"/>
      <c r="T102" s="9" t="n"/>
      <c r="U102" s="11" t="n"/>
      <c r="V102" s="9" t="n"/>
      <c r="W102" s="9" t="n"/>
      <c r="X102" s="7" t="n"/>
      <c r="Y102" s="12" t="n"/>
      <c r="Z102" s="9" t="n"/>
      <c r="AA102" s="7" t="n"/>
      <c r="AB102" s="13">
        <f>IF(OR(Z102="",AA102=""),"",IF(VLOOKUP(Z102,LISTAS!$H$3:$I$12,2,FALSE)=0,"não volta",AA102+VLOOKUP(Z102,LISTAS!$H$3:$I$12,2,FALSE)))</f>
        <v/>
      </c>
      <c r="AC102" s="9" t="n"/>
      <c r="AD102" s="9" t="n"/>
      <c r="AE102" s="9" t="n"/>
      <c r="AF102" s="7" t="n"/>
      <c r="AG102" s="9" t="n"/>
      <c r="AH102" s="10">
        <f>IF(B102="","",TEXT(WEEKNUM(B102,2),"00"))</f>
        <v/>
      </c>
      <c r="AI102" s="10">
        <f>IF(B102="","",TEXT(B102,"mm"))</f>
        <v/>
      </c>
    </row>
    <row r="103">
      <c r="A103" s="6">
        <f>IF(D103="","",ROW()-2)</f>
        <v/>
      </c>
      <c r="B103" s="7" t="n"/>
      <c r="C103" s="8" t="n"/>
      <c r="D103" s="9" t="n"/>
      <c r="E103" s="9" t="n"/>
      <c r="F103" s="9" t="n"/>
      <c r="G103" s="9" t="n"/>
      <c r="H103" s="9" t="n"/>
      <c r="I103" s="9" t="n"/>
      <c r="J103" s="8" t="n"/>
      <c r="K103" s="10">
        <f>IF(OR(C103="",J103=""),"",IF((J103-C103)*1440&lt;=5,"Sim","Não"))</f>
        <v/>
      </c>
      <c r="L103" s="9" t="n"/>
      <c r="M103" s="8" t="n"/>
      <c r="N103" s="8" t="n"/>
      <c r="O103" s="10">
        <f>IF(OR(M103="",N103=""),"",IF((N103-M103)*1440&lt;=15,"Sim","Não"))</f>
        <v/>
      </c>
      <c r="P103" s="9" t="n"/>
      <c r="Q103" s="9" t="n"/>
      <c r="R103" s="9" t="n"/>
      <c r="S103" s="9" t="n"/>
      <c r="T103" s="9" t="n"/>
      <c r="U103" s="11" t="n"/>
      <c r="V103" s="9" t="n"/>
      <c r="W103" s="9" t="n"/>
      <c r="X103" s="7" t="n"/>
      <c r="Y103" s="12" t="n"/>
      <c r="Z103" s="9" t="n"/>
      <c r="AA103" s="7" t="n"/>
      <c r="AB103" s="13">
        <f>IF(OR(Z103="",AA103=""),"",IF(VLOOKUP(Z103,LISTAS!$H$3:$I$12,2,FALSE)=0,"não volta",AA103+VLOOKUP(Z103,LISTAS!$H$3:$I$12,2,FALSE)))</f>
        <v/>
      </c>
      <c r="AC103" s="9" t="n"/>
      <c r="AD103" s="9" t="n"/>
      <c r="AE103" s="9" t="n"/>
      <c r="AF103" s="7" t="n"/>
      <c r="AG103" s="9" t="n"/>
      <c r="AH103" s="10">
        <f>IF(B103="","",TEXT(WEEKNUM(B103,2),"00"))</f>
        <v/>
      </c>
      <c r="AI103" s="10">
        <f>IF(B103="","",TEXT(B103,"mm"))</f>
        <v/>
      </c>
    </row>
    <row r="104">
      <c r="A104" s="6">
        <f>IF(D104="","",ROW()-2)</f>
        <v/>
      </c>
      <c r="B104" s="7" t="n"/>
      <c r="C104" s="8" t="n"/>
      <c r="D104" s="9" t="n"/>
      <c r="E104" s="9" t="n"/>
      <c r="F104" s="9" t="n"/>
      <c r="G104" s="9" t="n"/>
      <c r="H104" s="9" t="n"/>
      <c r="I104" s="9" t="n"/>
      <c r="J104" s="8" t="n"/>
      <c r="K104" s="10">
        <f>IF(OR(C104="",J104=""),"",IF((J104-C104)*1440&lt;=5,"Sim","Não"))</f>
        <v/>
      </c>
      <c r="L104" s="9" t="n"/>
      <c r="M104" s="8" t="n"/>
      <c r="N104" s="8" t="n"/>
      <c r="O104" s="10">
        <f>IF(OR(M104="",N104=""),"",IF((N104-M104)*1440&lt;=15,"Sim","Não"))</f>
        <v/>
      </c>
      <c r="P104" s="9" t="n"/>
      <c r="Q104" s="9" t="n"/>
      <c r="R104" s="9" t="n"/>
      <c r="S104" s="9" t="n"/>
      <c r="T104" s="9" t="n"/>
      <c r="U104" s="11" t="n"/>
      <c r="V104" s="9" t="n"/>
      <c r="W104" s="9" t="n"/>
      <c r="X104" s="7" t="n"/>
      <c r="Y104" s="12" t="n"/>
      <c r="Z104" s="9" t="n"/>
      <c r="AA104" s="7" t="n"/>
      <c r="AB104" s="13">
        <f>IF(OR(Z104="",AA104=""),"",IF(VLOOKUP(Z104,LISTAS!$H$3:$I$12,2,FALSE)=0,"não volta",AA104+VLOOKUP(Z104,LISTAS!$H$3:$I$12,2,FALSE)))</f>
        <v/>
      </c>
      <c r="AC104" s="9" t="n"/>
      <c r="AD104" s="9" t="n"/>
      <c r="AE104" s="9" t="n"/>
      <c r="AF104" s="7" t="n"/>
      <c r="AG104" s="9" t="n"/>
      <c r="AH104" s="10">
        <f>IF(B104="","",TEXT(WEEKNUM(B104,2),"00"))</f>
        <v/>
      </c>
      <c r="AI104" s="10">
        <f>IF(B104="","",TEXT(B104,"mm"))</f>
        <v/>
      </c>
    </row>
    <row r="105">
      <c r="A105" s="6">
        <f>IF(D105="","",ROW()-2)</f>
        <v/>
      </c>
      <c r="B105" s="7" t="n"/>
      <c r="C105" s="8" t="n"/>
      <c r="D105" s="9" t="n"/>
      <c r="E105" s="9" t="n"/>
      <c r="F105" s="9" t="n"/>
      <c r="G105" s="9" t="n"/>
      <c r="H105" s="9" t="n"/>
      <c r="I105" s="9" t="n"/>
      <c r="J105" s="8" t="n"/>
      <c r="K105" s="10">
        <f>IF(OR(C105="",J105=""),"",IF((J105-C105)*1440&lt;=5,"Sim","Não"))</f>
        <v/>
      </c>
      <c r="L105" s="9" t="n"/>
      <c r="M105" s="8" t="n"/>
      <c r="N105" s="8" t="n"/>
      <c r="O105" s="10">
        <f>IF(OR(M105="",N105=""),"",IF((N105-M105)*1440&lt;=15,"Sim","Não"))</f>
        <v/>
      </c>
      <c r="P105" s="9" t="n"/>
      <c r="Q105" s="9" t="n"/>
      <c r="R105" s="9" t="n"/>
      <c r="S105" s="9" t="n"/>
      <c r="T105" s="9" t="n"/>
      <c r="U105" s="11" t="n"/>
      <c r="V105" s="9" t="n"/>
      <c r="W105" s="9" t="n"/>
      <c r="X105" s="7" t="n"/>
      <c r="Y105" s="12" t="n"/>
      <c r="Z105" s="9" t="n"/>
      <c r="AA105" s="7" t="n"/>
      <c r="AB105" s="13">
        <f>IF(OR(Z105="",AA105=""),"",IF(VLOOKUP(Z105,LISTAS!$H$3:$I$12,2,FALSE)=0,"não volta",AA105+VLOOKUP(Z105,LISTAS!$H$3:$I$12,2,FALSE)))</f>
        <v/>
      </c>
      <c r="AC105" s="9" t="n"/>
      <c r="AD105" s="9" t="n"/>
      <c r="AE105" s="9" t="n"/>
      <c r="AF105" s="7" t="n"/>
      <c r="AG105" s="9" t="n"/>
      <c r="AH105" s="10">
        <f>IF(B105="","",TEXT(WEEKNUM(B105,2),"00"))</f>
        <v/>
      </c>
      <c r="AI105" s="10">
        <f>IF(B105="","",TEXT(B105,"mm"))</f>
        <v/>
      </c>
    </row>
    <row r="106">
      <c r="A106" s="6">
        <f>IF(D106="","",ROW()-2)</f>
        <v/>
      </c>
      <c r="B106" s="7" t="n"/>
      <c r="C106" s="8" t="n"/>
      <c r="D106" s="9" t="n"/>
      <c r="E106" s="9" t="n"/>
      <c r="F106" s="9" t="n"/>
      <c r="G106" s="9" t="n"/>
      <c r="H106" s="9" t="n"/>
      <c r="I106" s="9" t="n"/>
      <c r="J106" s="8" t="n"/>
      <c r="K106" s="10">
        <f>IF(OR(C106="",J106=""),"",IF((J106-C106)*1440&lt;=5,"Sim","Não"))</f>
        <v/>
      </c>
      <c r="L106" s="9" t="n"/>
      <c r="M106" s="8" t="n"/>
      <c r="N106" s="8" t="n"/>
      <c r="O106" s="10">
        <f>IF(OR(M106="",N106=""),"",IF((N106-M106)*1440&lt;=15,"Sim","Não"))</f>
        <v/>
      </c>
      <c r="P106" s="9" t="n"/>
      <c r="Q106" s="9" t="n"/>
      <c r="R106" s="9" t="n"/>
      <c r="S106" s="9" t="n"/>
      <c r="T106" s="9" t="n"/>
      <c r="U106" s="11" t="n"/>
      <c r="V106" s="9" t="n"/>
      <c r="W106" s="9" t="n"/>
      <c r="X106" s="7" t="n"/>
      <c r="Y106" s="12" t="n"/>
      <c r="Z106" s="9" t="n"/>
      <c r="AA106" s="7" t="n"/>
      <c r="AB106" s="13">
        <f>IF(OR(Z106="",AA106=""),"",IF(VLOOKUP(Z106,LISTAS!$H$3:$I$12,2,FALSE)=0,"não volta",AA106+VLOOKUP(Z106,LISTAS!$H$3:$I$12,2,FALSE)))</f>
        <v/>
      </c>
      <c r="AC106" s="9" t="n"/>
      <c r="AD106" s="9" t="n"/>
      <c r="AE106" s="9" t="n"/>
      <c r="AF106" s="7" t="n"/>
      <c r="AG106" s="9" t="n"/>
      <c r="AH106" s="10">
        <f>IF(B106="","",TEXT(WEEKNUM(B106,2),"00"))</f>
        <v/>
      </c>
      <c r="AI106" s="10">
        <f>IF(B106="","",TEXT(B106,"mm"))</f>
        <v/>
      </c>
    </row>
    <row r="107">
      <c r="A107" s="6">
        <f>IF(D107="","",ROW()-2)</f>
        <v/>
      </c>
      <c r="B107" s="7" t="n"/>
      <c r="C107" s="8" t="n"/>
      <c r="D107" s="9" t="n"/>
      <c r="E107" s="9" t="n"/>
      <c r="F107" s="9" t="n"/>
      <c r="G107" s="9" t="n"/>
      <c r="H107" s="9" t="n"/>
      <c r="I107" s="9" t="n"/>
      <c r="J107" s="8" t="n"/>
      <c r="K107" s="10">
        <f>IF(OR(C107="",J107=""),"",IF((J107-C107)*1440&lt;=5,"Sim","Não"))</f>
        <v/>
      </c>
      <c r="L107" s="9" t="n"/>
      <c r="M107" s="8" t="n"/>
      <c r="N107" s="8" t="n"/>
      <c r="O107" s="10">
        <f>IF(OR(M107="",N107=""),"",IF((N107-M107)*1440&lt;=15,"Sim","Não"))</f>
        <v/>
      </c>
      <c r="P107" s="9" t="n"/>
      <c r="Q107" s="9" t="n"/>
      <c r="R107" s="9" t="n"/>
      <c r="S107" s="9" t="n"/>
      <c r="T107" s="9" t="n"/>
      <c r="U107" s="11" t="n"/>
      <c r="V107" s="9" t="n"/>
      <c r="W107" s="9" t="n"/>
      <c r="X107" s="7" t="n"/>
      <c r="Y107" s="12" t="n"/>
      <c r="Z107" s="9" t="n"/>
      <c r="AA107" s="7" t="n"/>
      <c r="AB107" s="13">
        <f>IF(OR(Z107="",AA107=""),"",IF(VLOOKUP(Z107,LISTAS!$H$3:$I$12,2,FALSE)=0,"não volta",AA107+VLOOKUP(Z107,LISTAS!$H$3:$I$12,2,FALSE)))</f>
        <v/>
      </c>
      <c r="AC107" s="9" t="n"/>
      <c r="AD107" s="9" t="n"/>
      <c r="AE107" s="9" t="n"/>
      <c r="AF107" s="7" t="n"/>
      <c r="AG107" s="9" t="n"/>
      <c r="AH107" s="10">
        <f>IF(B107="","",TEXT(WEEKNUM(B107,2),"00"))</f>
        <v/>
      </c>
      <c r="AI107" s="10">
        <f>IF(B107="","",TEXT(B107,"mm"))</f>
        <v/>
      </c>
    </row>
    <row r="108">
      <c r="A108" s="6">
        <f>IF(D108="","",ROW()-2)</f>
        <v/>
      </c>
      <c r="B108" s="7" t="n"/>
      <c r="C108" s="8" t="n"/>
      <c r="D108" s="9" t="n"/>
      <c r="E108" s="9" t="n"/>
      <c r="F108" s="9" t="n"/>
      <c r="G108" s="9" t="n"/>
      <c r="H108" s="9" t="n"/>
      <c r="I108" s="9" t="n"/>
      <c r="J108" s="8" t="n"/>
      <c r="K108" s="10">
        <f>IF(OR(C108="",J108=""),"",IF((J108-C108)*1440&lt;=5,"Sim","Não"))</f>
        <v/>
      </c>
      <c r="L108" s="9" t="n"/>
      <c r="M108" s="8" t="n"/>
      <c r="N108" s="8" t="n"/>
      <c r="O108" s="10">
        <f>IF(OR(M108="",N108=""),"",IF((N108-M108)*1440&lt;=15,"Sim","Não"))</f>
        <v/>
      </c>
      <c r="P108" s="9" t="n"/>
      <c r="Q108" s="9" t="n"/>
      <c r="R108" s="9" t="n"/>
      <c r="S108" s="9" t="n"/>
      <c r="T108" s="9" t="n"/>
      <c r="U108" s="11" t="n"/>
      <c r="V108" s="9" t="n"/>
      <c r="W108" s="9" t="n"/>
      <c r="X108" s="7" t="n"/>
      <c r="Y108" s="12" t="n"/>
      <c r="Z108" s="9" t="n"/>
      <c r="AA108" s="7" t="n"/>
      <c r="AB108" s="13">
        <f>IF(OR(Z108="",AA108=""),"",IF(VLOOKUP(Z108,LISTAS!$H$3:$I$12,2,FALSE)=0,"não volta",AA108+VLOOKUP(Z108,LISTAS!$H$3:$I$12,2,FALSE)))</f>
        <v/>
      </c>
      <c r="AC108" s="9" t="n"/>
      <c r="AD108" s="9" t="n"/>
      <c r="AE108" s="9" t="n"/>
      <c r="AF108" s="7" t="n"/>
      <c r="AG108" s="9" t="n"/>
      <c r="AH108" s="10">
        <f>IF(B108="","",TEXT(WEEKNUM(B108,2),"00"))</f>
        <v/>
      </c>
      <c r="AI108" s="10">
        <f>IF(B108="","",TEXT(B108,"mm"))</f>
        <v/>
      </c>
    </row>
    <row r="109">
      <c r="A109" s="6">
        <f>IF(D109="","",ROW()-2)</f>
        <v/>
      </c>
      <c r="B109" s="7" t="n"/>
      <c r="C109" s="8" t="n"/>
      <c r="D109" s="9" t="n"/>
      <c r="E109" s="9" t="n"/>
      <c r="F109" s="9" t="n"/>
      <c r="G109" s="9" t="n"/>
      <c r="H109" s="9" t="n"/>
      <c r="I109" s="9" t="n"/>
      <c r="J109" s="8" t="n"/>
      <c r="K109" s="10">
        <f>IF(OR(C109="",J109=""),"",IF((J109-C109)*1440&lt;=5,"Sim","Não"))</f>
        <v/>
      </c>
      <c r="L109" s="9" t="n"/>
      <c r="M109" s="8" t="n"/>
      <c r="N109" s="8" t="n"/>
      <c r="O109" s="10">
        <f>IF(OR(M109="",N109=""),"",IF((N109-M109)*1440&lt;=15,"Sim","Não"))</f>
        <v/>
      </c>
      <c r="P109" s="9" t="n"/>
      <c r="Q109" s="9" t="n"/>
      <c r="R109" s="9" t="n"/>
      <c r="S109" s="9" t="n"/>
      <c r="T109" s="9" t="n"/>
      <c r="U109" s="11" t="n"/>
      <c r="V109" s="9" t="n"/>
      <c r="W109" s="9" t="n"/>
      <c r="X109" s="7" t="n"/>
      <c r="Y109" s="12" t="n"/>
      <c r="Z109" s="9" t="n"/>
      <c r="AA109" s="7" t="n"/>
      <c r="AB109" s="13">
        <f>IF(OR(Z109="",AA109=""),"",IF(VLOOKUP(Z109,LISTAS!$H$3:$I$12,2,FALSE)=0,"não volta",AA109+VLOOKUP(Z109,LISTAS!$H$3:$I$12,2,FALSE)))</f>
        <v/>
      </c>
      <c r="AC109" s="9" t="n"/>
      <c r="AD109" s="9" t="n"/>
      <c r="AE109" s="9" t="n"/>
      <c r="AF109" s="7" t="n"/>
      <c r="AG109" s="9" t="n"/>
      <c r="AH109" s="10">
        <f>IF(B109="","",TEXT(WEEKNUM(B109,2),"00"))</f>
        <v/>
      </c>
      <c r="AI109" s="10">
        <f>IF(B109="","",TEXT(B109,"mm"))</f>
        <v/>
      </c>
    </row>
    <row r="110">
      <c r="A110" s="6">
        <f>IF(D110="","",ROW()-2)</f>
        <v/>
      </c>
      <c r="B110" s="7" t="n"/>
      <c r="C110" s="8" t="n"/>
      <c r="D110" s="9" t="n"/>
      <c r="E110" s="9" t="n"/>
      <c r="F110" s="9" t="n"/>
      <c r="G110" s="9" t="n"/>
      <c r="H110" s="9" t="n"/>
      <c r="I110" s="9" t="n"/>
      <c r="J110" s="8" t="n"/>
      <c r="K110" s="10">
        <f>IF(OR(C110="",J110=""),"",IF((J110-C110)*1440&lt;=5,"Sim","Não"))</f>
        <v/>
      </c>
      <c r="L110" s="9" t="n"/>
      <c r="M110" s="8" t="n"/>
      <c r="N110" s="8" t="n"/>
      <c r="O110" s="10">
        <f>IF(OR(M110="",N110=""),"",IF((N110-M110)*1440&lt;=15,"Sim","Não"))</f>
        <v/>
      </c>
      <c r="P110" s="9" t="n"/>
      <c r="Q110" s="9" t="n"/>
      <c r="R110" s="9" t="n"/>
      <c r="S110" s="9" t="n"/>
      <c r="T110" s="9" t="n"/>
      <c r="U110" s="11" t="n"/>
      <c r="V110" s="9" t="n"/>
      <c r="W110" s="9" t="n"/>
      <c r="X110" s="7" t="n"/>
      <c r="Y110" s="12" t="n"/>
      <c r="Z110" s="9" t="n"/>
      <c r="AA110" s="7" t="n"/>
      <c r="AB110" s="13">
        <f>IF(OR(Z110="",AA110=""),"",IF(VLOOKUP(Z110,LISTAS!$H$3:$I$12,2,FALSE)=0,"não volta",AA110+VLOOKUP(Z110,LISTAS!$H$3:$I$12,2,FALSE)))</f>
        <v/>
      </c>
      <c r="AC110" s="9" t="n"/>
      <c r="AD110" s="9" t="n"/>
      <c r="AE110" s="9" t="n"/>
      <c r="AF110" s="7" t="n"/>
      <c r="AG110" s="9" t="n"/>
      <c r="AH110" s="10">
        <f>IF(B110="","",TEXT(WEEKNUM(B110,2),"00"))</f>
        <v/>
      </c>
      <c r="AI110" s="10">
        <f>IF(B110="","",TEXT(B110,"mm"))</f>
        <v/>
      </c>
    </row>
    <row r="111">
      <c r="A111" s="6">
        <f>IF(D111="","",ROW()-2)</f>
        <v/>
      </c>
      <c r="B111" s="7" t="n"/>
      <c r="C111" s="8" t="n"/>
      <c r="D111" s="9" t="n"/>
      <c r="E111" s="9" t="n"/>
      <c r="F111" s="9" t="n"/>
      <c r="G111" s="9" t="n"/>
      <c r="H111" s="9" t="n"/>
      <c r="I111" s="9" t="n"/>
      <c r="J111" s="8" t="n"/>
      <c r="K111" s="10">
        <f>IF(OR(C111="",J111=""),"",IF((J111-C111)*1440&lt;=5,"Sim","Não"))</f>
        <v/>
      </c>
      <c r="L111" s="9" t="n"/>
      <c r="M111" s="8" t="n"/>
      <c r="N111" s="8" t="n"/>
      <c r="O111" s="10">
        <f>IF(OR(M111="",N111=""),"",IF((N111-M111)*1440&lt;=15,"Sim","Não"))</f>
        <v/>
      </c>
      <c r="P111" s="9" t="n"/>
      <c r="Q111" s="9" t="n"/>
      <c r="R111" s="9" t="n"/>
      <c r="S111" s="9" t="n"/>
      <c r="T111" s="9" t="n"/>
      <c r="U111" s="11" t="n"/>
      <c r="V111" s="9" t="n"/>
      <c r="W111" s="9" t="n"/>
      <c r="X111" s="7" t="n"/>
      <c r="Y111" s="12" t="n"/>
      <c r="Z111" s="9" t="n"/>
      <c r="AA111" s="7" t="n"/>
      <c r="AB111" s="13">
        <f>IF(OR(Z111="",AA111=""),"",IF(VLOOKUP(Z111,LISTAS!$H$3:$I$12,2,FALSE)=0,"não volta",AA111+VLOOKUP(Z111,LISTAS!$H$3:$I$12,2,FALSE)))</f>
        <v/>
      </c>
      <c r="AC111" s="9" t="n"/>
      <c r="AD111" s="9" t="n"/>
      <c r="AE111" s="9" t="n"/>
      <c r="AF111" s="7" t="n"/>
      <c r="AG111" s="9" t="n"/>
      <c r="AH111" s="10">
        <f>IF(B111="","",TEXT(WEEKNUM(B111,2),"00"))</f>
        <v/>
      </c>
      <c r="AI111" s="10">
        <f>IF(B111="","",TEXT(B111,"mm"))</f>
        <v/>
      </c>
    </row>
    <row r="112">
      <c r="A112" s="6">
        <f>IF(D112="","",ROW()-2)</f>
        <v/>
      </c>
      <c r="B112" s="7" t="n"/>
      <c r="C112" s="8" t="n"/>
      <c r="D112" s="9" t="n"/>
      <c r="E112" s="9" t="n"/>
      <c r="F112" s="9" t="n"/>
      <c r="G112" s="9" t="n"/>
      <c r="H112" s="9" t="n"/>
      <c r="I112" s="9" t="n"/>
      <c r="J112" s="8" t="n"/>
      <c r="K112" s="10">
        <f>IF(OR(C112="",J112=""),"",IF((J112-C112)*1440&lt;=5,"Sim","Não"))</f>
        <v/>
      </c>
      <c r="L112" s="9" t="n"/>
      <c r="M112" s="8" t="n"/>
      <c r="N112" s="8" t="n"/>
      <c r="O112" s="10">
        <f>IF(OR(M112="",N112=""),"",IF((N112-M112)*1440&lt;=15,"Sim","Não"))</f>
        <v/>
      </c>
      <c r="P112" s="9" t="n"/>
      <c r="Q112" s="9" t="n"/>
      <c r="R112" s="9" t="n"/>
      <c r="S112" s="9" t="n"/>
      <c r="T112" s="9" t="n"/>
      <c r="U112" s="11" t="n"/>
      <c r="V112" s="9" t="n"/>
      <c r="W112" s="9" t="n"/>
      <c r="X112" s="7" t="n"/>
      <c r="Y112" s="12" t="n"/>
      <c r="Z112" s="9" t="n"/>
      <c r="AA112" s="7" t="n"/>
      <c r="AB112" s="13">
        <f>IF(OR(Z112="",AA112=""),"",IF(VLOOKUP(Z112,LISTAS!$H$3:$I$12,2,FALSE)=0,"não volta",AA112+VLOOKUP(Z112,LISTAS!$H$3:$I$12,2,FALSE)))</f>
        <v/>
      </c>
      <c r="AC112" s="9" t="n"/>
      <c r="AD112" s="9" t="n"/>
      <c r="AE112" s="9" t="n"/>
      <c r="AF112" s="7" t="n"/>
      <c r="AG112" s="9" t="n"/>
      <c r="AH112" s="10">
        <f>IF(B112="","",TEXT(WEEKNUM(B112,2),"00"))</f>
        <v/>
      </c>
      <c r="AI112" s="10">
        <f>IF(B112="","",TEXT(B112,"mm"))</f>
        <v/>
      </c>
    </row>
    <row r="113">
      <c r="A113" s="6">
        <f>IF(D113="","",ROW()-2)</f>
        <v/>
      </c>
      <c r="B113" s="7" t="n"/>
      <c r="C113" s="8" t="n"/>
      <c r="D113" s="9" t="n"/>
      <c r="E113" s="9" t="n"/>
      <c r="F113" s="9" t="n"/>
      <c r="G113" s="9" t="n"/>
      <c r="H113" s="9" t="n"/>
      <c r="I113" s="9" t="n"/>
      <c r="J113" s="8" t="n"/>
      <c r="K113" s="10">
        <f>IF(OR(C113="",J113=""),"",IF((J113-C113)*1440&lt;=5,"Sim","Não"))</f>
        <v/>
      </c>
      <c r="L113" s="9" t="n"/>
      <c r="M113" s="8" t="n"/>
      <c r="N113" s="8" t="n"/>
      <c r="O113" s="10">
        <f>IF(OR(M113="",N113=""),"",IF((N113-M113)*1440&lt;=15,"Sim","Não"))</f>
        <v/>
      </c>
      <c r="P113" s="9" t="n"/>
      <c r="Q113" s="9" t="n"/>
      <c r="R113" s="9" t="n"/>
      <c r="S113" s="9" t="n"/>
      <c r="T113" s="9" t="n"/>
      <c r="U113" s="11" t="n"/>
      <c r="V113" s="9" t="n"/>
      <c r="W113" s="9" t="n"/>
      <c r="X113" s="7" t="n"/>
      <c r="Y113" s="12" t="n"/>
      <c r="Z113" s="9" t="n"/>
      <c r="AA113" s="7" t="n"/>
      <c r="AB113" s="13">
        <f>IF(OR(Z113="",AA113=""),"",IF(VLOOKUP(Z113,LISTAS!$H$3:$I$12,2,FALSE)=0,"não volta",AA113+VLOOKUP(Z113,LISTAS!$H$3:$I$12,2,FALSE)))</f>
        <v/>
      </c>
      <c r="AC113" s="9" t="n"/>
      <c r="AD113" s="9" t="n"/>
      <c r="AE113" s="9" t="n"/>
      <c r="AF113" s="7" t="n"/>
      <c r="AG113" s="9" t="n"/>
      <c r="AH113" s="10">
        <f>IF(B113="","",TEXT(WEEKNUM(B113,2),"00"))</f>
        <v/>
      </c>
      <c r="AI113" s="10">
        <f>IF(B113="","",TEXT(B113,"mm"))</f>
        <v/>
      </c>
    </row>
    <row r="114">
      <c r="A114" s="6">
        <f>IF(D114="","",ROW()-2)</f>
        <v/>
      </c>
      <c r="B114" s="7" t="n"/>
      <c r="C114" s="8" t="n"/>
      <c r="D114" s="9" t="n"/>
      <c r="E114" s="9" t="n"/>
      <c r="F114" s="9" t="n"/>
      <c r="G114" s="9" t="n"/>
      <c r="H114" s="9" t="n"/>
      <c r="I114" s="9" t="n"/>
      <c r="J114" s="8" t="n"/>
      <c r="K114" s="10">
        <f>IF(OR(C114="",J114=""),"",IF((J114-C114)*1440&lt;=5,"Sim","Não"))</f>
        <v/>
      </c>
      <c r="L114" s="9" t="n"/>
      <c r="M114" s="8" t="n"/>
      <c r="N114" s="8" t="n"/>
      <c r="O114" s="10">
        <f>IF(OR(M114="",N114=""),"",IF((N114-M114)*1440&lt;=15,"Sim","Não"))</f>
        <v/>
      </c>
      <c r="P114" s="9" t="n"/>
      <c r="Q114" s="9" t="n"/>
      <c r="R114" s="9" t="n"/>
      <c r="S114" s="9" t="n"/>
      <c r="T114" s="9" t="n"/>
      <c r="U114" s="11" t="n"/>
      <c r="V114" s="9" t="n"/>
      <c r="W114" s="9" t="n"/>
      <c r="X114" s="7" t="n"/>
      <c r="Y114" s="12" t="n"/>
      <c r="Z114" s="9" t="n"/>
      <c r="AA114" s="7" t="n"/>
      <c r="AB114" s="13">
        <f>IF(OR(Z114="",AA114=""),"",IF(VLOOKUP(Z114,LISTAS!$H$3:$I$12,2,FALSE)=0,"não volta",AA114+VLOOKUP(Z114,LISTAS!$H$3:$I$12,2,FALSE)))</f>
        <v/>
      </c>
      <c r="AC114" s="9" t="n"/>
      <c r="AD114" s="9" t="n"/>
      <c r="AE114" s="9" t="n"/>
      <c r="AF114" s="7" t="n"/>
      <c r="AG114" s="9" t="n"/>
      <c r="AH114" s="10">
        <f>IF(B114="","",TEXT(WEEKNUM(B114,2),"00"))</f>
        <v/>
      </c>
      <c r="AI114" s="10">
        <f>IF(B114="","",TEXT(B114,"mm"))</f>
        <v/>
      </c>
    </row>
    <row r="115">
      <c r="A115" s="6">
        <f>IF(D115="","",ROW()-2)</f>
        <v/>
      </c>
      <c r="B115" s="7" t="n"/>
      <c r="C115" s="8" t="n"/>
      <c r="D115" s="9" t="n"/>
      <c r="E115" s="9" t="n"/>
      <c r="F115" s="9" t="n"/>
      <c r="G115" s="9" t="n"/>
      <c r="H115" s="9" t="n"/>
      <c r="I115" s="9" t="n"/>
      <c r="J115" s="8" t="n"/>
      <c r="K115" s="10">
        <f>IF(OR(C115="",J115=""),"",IF((J115-C115)*1440&lt;=5,"Sim","Não"))</f>
        <v/>
      </c>
      <c r="L115" s="9" t="n"/>
      <c r="M115" s="8" t="n"/>
      <c r="N115" s="8" t="n"/>
      <c r="O115" s="10">
        <f>IF(OR(M115="",N115=""),"",IF((N115-M115)*1440&lt;=15,"Sim","Não"))</f>
        <v/>
      </c>
      <c r="P115" s="9" t="n"/>
      <c r="Q115" s="9" t="n"/>
      <c r="R115" s="9" t="n"/>
      <c r="S115" s="9" t="n"/>
      <c r="T115" s="9" t="n"/>
      <c r="U115" s="11" t="n"/>
      <c r="V115" s="9" t="n"/>
      <c r="W115" s="9" t="n"/>
      <c r="X115" s="7" t="n"/>
      <c r="Y115" s="12" t="n"/>
      <c r="Z115" s="9" t="n"/>
      <c r="AA115" s="7" t="n"/>
      <c r="AB115" s="13">
        <f>IF(OR(Z115="",AA115=""),"",IF(VLOOKUP(Z115,LISTAS!$H$3:$I$12,2,FALSE)=0,"não volta",AA115+VLOOKUP(Z115,LISTAS!$H$3:$I$12,2,FALSE)))</f>
        <v/>
      </c>
      <c r="AC115" s="9" t="n"/>
      <c r="AD115" s="9" t="n"/>
      <c r="AE115" s="9" t="n"/>
      <c r="AF115" s="7" t="n"/>
      <c r="AG115" s="9" t="n"/>
      <c r="AH115" s="10">
        <f>IF(B115="","",TEXT(WEEKNUM(B115,2),"00"))</f>
        <v/>
      </c>
      <c r="AI115" s="10">
        <f>IF(B115="","",TEXT(B115,"mm"))</f>
        <v/>
      </c>
    </row>
    <row r="116">
      <c r="A116" s="6">
        <f>IF(D116="","",ROW()-2)</f>
        <v/>
      </c>
      <c r="B116" s="7" t="n"/>
      <c r="C116" s="8" t="n"/>
      <c r="D116" s="9" t="n"/>
      <c r="E116" s="9" t="n"/>
      <c r="F116" s="9" t="n"/>
      <c r="G116" s="9" t="n"/>
      <c r="H116" s="9" t="n"/>
      <c r="I116" s="9" t="n"/>
      <c r="J116" s="8" t="n"/>
      <c r="K116" s="10">
        <f>IF(OR(C116="",J116=""),"",IF((J116-C116)*1440&lt;=5,"Sim","Não"))</f>
        <v/>
      </c>
      <c r="L116" s="9" t="n"/>
      <c r="M116" s="8" t="n"/>
      <c r="N116" s="8" t="n"/>
      <c r="O116" s="10">
        <f>IF(OR(M116="",N116=""),"",IF((N116-M116)*1440&lt;=15,"Sim","Não"))</f>
        <v/>
      </c>
      <c r="P116" s="9" t="n"/>
      <c r="Q116" s="9" t="n"/>
      <c r="R116" s="9" t="n"/>
      <c r="S116" s="9" t="n"/>
      <c r="T116" s="9" t="n"/>
      <c r="U116" s="11" t="n"/>
      <c r="V116" s="9" t="n"/>
      <c r="W116" s="9" t="n"/>
      <c r="X116" s="7" t="n"/>
      <c r="Y116" s="12" t="n"/>
      <c r="Z116" s="9" t="n"/>
      <c r="AA116" s="7" t="n"/>
      <c r="AB116" s="13">
        <f>IF(OR(Z116="",AA116=""),"",IF(VLOOKUP(Z116,LISTAS!$H$3:$I$12,2,FALSE)=0,"não volta",AA116+VLOOKUP(Z116,LISTAS!$H$3:$I$12,2,FALSE)))</f>
        <v/>
      </c>
      <c r="AC116" s="9" t="n"/>
      <c r="AD116" s="9" t="n"/>
      <c r="AE116" s="9" t="n"/>
      <c r="AF116" s="7" t="n"/>
      <c r="AG116" s="9" t="n"/>
      <c r="AH116" s="10">
        <f>IF(B116="","",TEXT(WEEKNUM(B116,2),"00"))</f>
        <v/>
      </c>
      <c r="AI116" s="10">
        <f>IF(B116="","",TEXT(B116,"mm"))</f>
        <v/>
      </c>
    </row>
    <row r="117">
      <c r="A117" s="6">
        <f>IF(D117="","",ROW()-2)</f>
        <v/>
      </c>
      <c r="B117" s="7" t="n"/>
      <c r="C117" s="8" t="n"/>
      <c r="D117" s="9" t="n"/>
      <c r="E117" s="9" t="n"/>
      <c r="F117" s="9" t="n"/>
      <c r="G117" s="9" t="n"/>
      <c r="H117" s="9" t="n"/>
      <c r="I117" s="9" t="n"/>
      <c r="J117" s="8" t="n"/>
      <c r="K117" s="10">
        <f>IF(OR(C117="",J117=""),"",IF((J117-C117)*1440&lt;=5,"Sim","Não"))</f>
        <v/>
      </c>
      <c r="L117" s="9" t="n"/>
      <c r="M117" s="8" t="n"/>
      <c r="N117" s="8" t="n"/>
      <c r="O117" s="10">
        <f>IF(OR(M117="",N117=""),"",IF((N117-M117)*1440&lt;=15,"Sim","Não"))</f>
        <v/>
      </c>
      <c r="P117" s="9" t="n"/>
      <c r="Q117" s="9" t="n"/>
      <c r="R117" s="9" t="n"/>
      <c r="S117" s="9" t="n"/>
      <c r="T117" s="9" t="n"/>
      <c r="U117" s="11" t="n"/>
      <c r="V117" s="9" t="n"/>
      <c r="W117" s="9" t="n"/>
      <c r="X117" s="7" t="n"/>
      <c r="Y117" s="12" t="n"/>
      <c r="Z117" s="9" t="n"/>
      <c r="AA117" s="7" t="n"/>
      <c r="AB117" s="13">
        <f>IF(OR(Z117="",AA117=""),"",IF(VLOOKUP(Z117,LISTAS!$H$3:$I$12,2,FALSE)=0,"não volta",AA117+VLOOKUP(Z117,LISTAS!$H$3:$I$12,2,FALSE)))</f>
        <v/>
      </c>
      <c r="AC117" s="9" t="n"/>
      <c r="AD117" s="9" t="n"/>
      <c r="AE117" s="9" t="n"/>
      <c r="AF117" s="7" t="n"/>
      <c r="AG117" s="9" t="n"/>
      <c r="AH117" s="10">
        <f>IF(B117="","",TEXT(WEEKNUM(B117,2),"00"))</f>
        <v/>
      </c>
      <c r="AI117" s="10">
        <f>IF(B117="","",TEXT(B117,"mm"))</f>
        <v/>
      </c>
    </row>
    <row r="118">
      <c r="A118" s="6">
        <f>IF(D118="","",ROW()-2)</f>
        <v/>
      </c>
      <c r="B118" s="7" t="n"/>
      <c r="C118" s="8" t="n"/>
      <c r="D118" s="9" t="n"/>
      <c r="E118" s="9" t="n"/>
      <c r="F118" s="9" t="n"/>
      <c r="G118" s="9" t="n"/>
      <c r="H118" s="9" t="n"/>
      <c r="I118" s="9" t="n"/>
      <c r="J118" s="8" t="n"/>
      <c r="K118" s="10">
        <f>IF(OR(C118="",J118=""),"",IF((J118-C118)*1440&lt;=5,"Sim","Não"))</f>
        <v/>
      </c>
      <c r="L118" s="9" t="n"/>
      <c r="M118" s="8" t="n"/>
      <c r="N118" s="8" t="n"/>
      <c r="O118" s="10">
        <f>IF(OR(M118="",N118=""),"",IF((N118-M118)*1440&lt;=15,"Sim","Não"))</f>
        <v/>
      </c>
      <c r="P118" s="9" t="n"/>
      <c r="Q118" s="9" t="n"/>
      <c r="R118" s="9" t="n"/>
      <c r="S118" s="9" t="n"/>
      <c r="T118" s="9" t="n"/>
      <c r="U118" s="11" t="n"/>
      <c r="V118" s="9" t="n"/>
      <c r="W118" s="9" t="n"/>
      <c r="X118" s="7" t="n"/>
      <c r="Y118" s="12" t="n"/>
      <c r="Z118" s="9" t="n"/>
      <c r="AA118" s="7" t="n"/>
      <c r="AB118" s="13">
        <f>IF(OR(Z118="",AA118=""),"",IF(VLOOKUP(Z118,LISTAS!$H$3:$I$12,2,FALSE)=0,"não volta",AA118+VLOOKUP(Z118,LISTAS!$H$3:$I$12,2,FALSE)))</f>
        <v/>
      </c>
      <c r="AC118" s="9" t="n"/>
      <c r="AD118" s="9" t="n"/>
      <c r="AE118" s="9" t="n"/>
      <c r="AF118" s="7" t="n"/>
      <c r="AG118" s="9" t="n"/>
      <c r="AH118" s="10">
        <f>IF(B118="","",TEXT(WEEKNUM(B118,2),"00"))</f>
        <v/>
      </c>
      <c r="AI118" s="10">
        <f>IF(B118="","",TEXT(B118,"mm"))</f>
        <v/>
      </c>
    </row>
    <row r="119">
      <c r="A119" s="6">
        <f>IF(D119="","",ROW()-2)</f>
        <v/>
      </c>
      <c r="B119" s="7" t="n"/>
      <c r="C119" s="8" t="n"/>
      <c r="D119" s="9" t="n"/>
      <c r="E119" s="9" t="n"/>
      <c r="F119" s="9" t="n"/>
      <c r="G119" s="9" t="n"/>
      <c r="H119" s="9" t="n"/>
      <c r="I119" s="9" t="n"/>
      <c r="J119" s="8" t="n"/>
      <c r="K119" s="10">
        <f>IF(OR(C119="",J119=""),"",IF((J119-C119)*1440&lt;=5,"Sim","Não"))</f>
        <v/>
      </c>
      <c r="L119" s="9" t="n"/>
      <c r="M119" s="8" t="n"/>
      <c r="N119" s="8" t="n"/>
      <c r="O119" s="10">
        <f>IF(OR(M119="",N119=""),"",IF((N119-M119)*1440&lt;=15,"Sim","Não"))</f>
        <v/>
      </c>
      <c r="P119" s="9" t="n"/>
      <c r="Q119" s="9" t="n"/>
      <c r="R119" s="9" t="n"/>
      <c r="S119" s="9" t="n"/>
      <c r="T119" s="9" t="n"/>
      <c r="U119" s="11" t="n"/>
      <c r="V119" s="9" t="n"/>
      <c r="W119" s="9" t="n"/>
      <c r="X119" s="7" t="n"/>
      <c r="Y119" s="12" t="n"/>
      <c r="Z119" s="9" t="n"/>
      <c r="AA119" s="7" t="n"/>
      <c r="AB119" s="13">
        <f>IF(OR(Z119="",AA119=""),"",IF(VLOOKUP(Z119,LISTAS!$H$3:$I$12,2,FALSE)=0,"não volta",AA119+VLOOKUP(Z119,LISTAS!$H$3:$I$12,2,FALSE)))</f>
        <v/>
      </c>
      <c r="AC119" s="9" t="n"/>
      <c r="AD119" s="9" t="n"/>
      <c r="AE119" s="9" t="n"/>
      <c r="AF119" s="7" t="n"/>
      <c r="AG119" s="9" t="n"/>
      <c r="AH119" s="10">
        <f>IF(B119="","",TEXT(WEEKNUM(B119,2),"00"))</f>
        <v/>
      </c>
      <c r="AI119" s="10">
        <f>IF(B119="","",TEXT(B119,"mm"))</f>
        <v/>
      </c>
    </row>
    <row r="120">
      <c r="A120" s="6">
        <f>IF(D120="","",ROW()-2)</f>
        <v/>
      </c>
      <c r="B120" s="7" t="n"/>
      <c r="C120" s="8" t="n"/>
      <c r="D120" s="9" t="n"/>
      <c r="E120" s="9" t="n"/>
      <c r="F120" s="9" t="n"/>
      <c r="G120" s="9" t="n"/>
      <c r="H120" s="9" t="n"/>
      <c r="I120" s="9" t="n"/>
      <c r="J120" s="8" t="n"/>
      <c r="K120" s="10">
        <f>IF(OR(C120="",J120=""),"",IF((J120-C120)*1440&lt;=5,"Sim","Não"))</f>
        <v/>
      </c>
      <c r="L120" s="9" t="n"/>
      <c r="M120" s="8" t="n"/>
      <c r="N120" s="8" t="n"/>
      <c r="O120" s="10">
        <f>IF(OR(M120="",N120=""),"",IF((N120-M120)*1440&lt;=15,"Sim","Não"))</f>
        <v/>
      </c>
      <c r="P120" s="9" t="n"/>
      <c r="Q120" s="9" t="n"/>
      <c r="R120" s="9" t="n"/>
      <c r="S120" s="9" t="n"/>
      <c r="T120" s="9" t="n"/>
      <c r="U120" s="11" t="n"/>
      <c r="V120" s="9" t="n"/>
      <c r="W120" s="9" t="n"/>
      <c r="X120" s="7" t="n"/>
      <c r="Y120" s="12" t="n"/>
      <c r="Z120" s="9" t="n"/>
      <c r="AA120" s="7" t="n"/>
      <c r="AB120" s="13">
        <f>IF(OR(Z120="",AA120=""),"",IF(VLOOKUP(Z120,LISTAS!$H$3:$I$12,2,FALSE)=0,"não volta",AA120+VLOOKUP(Z120,LISTAS!$H$3:$I$12,2,FALSE)))</f>
        <v/>
      </c>
      <c r="AC120" s="9" t="n"/>
      <c r="AD120" s="9" t="n"/>
      <c r="AE120" s="9" t="n"/>
      <c r="AF120" s="7" t="n"/>
      <c r="AG120" s="9" t="n"/>
      <c r="AH120" s="10">
        <f>IF(B120="","",TEXT(WEEKNUM(B120,2),"00"))</f>
        <v/>
      </c>
      <c r="AI120" s="10">
        <f>IF(B120="","",TEXT(B120,"mm"))</f>
        <v/>
      </c>
    </row>
    <row r="121">
      <c r="A121" s="6">
        <f>IF(D121="","",ROW()-2)</f>
        <v/>
      </c>
      <c r="B121" s="7" t="n"/>
      <c r="C121" s="8" t="n"/>
      <c r="D121" s="9" t="n"/>
      <c r="E121" s="9" t="n"/>
      <c r="F121" s="9" t="n"/>
      <c r="G121" s="9" t="n"/>
      <c r="H121" s="9" t="n"/>
      <c r="I121" s="9" t="n"/>
      <c r="J121" s="8" t="n"/>
      <c r="K121" s="10">
        <f>IF(OR(C121="",J121=""),"",IF((J121-C121)*1440&lt;=5,"Sim","Não"))</f>
        <v/>
      </c>
      <c r="L121" s="9" t="n"/>
      <c r="M121" s="8" t="n"/>
      <c r="N121" s="8" t="n"/>
      <c r="O121" s="10">
        <f>IF(OR(M121="",N121=""),"",IF((N121-M121)*1440&lt;=15,"Sim","Não"))</f>
        <v/>
      </c>
      <c r="P121" s="9" t="n"/>
      <c r="Q121" s="9" t="n"/>
      <c r="R121" s="9" t="n"/>
      <c r="S121" s="9" t="n"/>
      <c r="T121" s="9" t="n"/>
      <c r="U121" s="11" t="n"/>
      <c r="V121" s="9" t="n"/>
      <c r="W121" s="9" t="n"/>
      <c r="X121" s="7" t="n"/>
      <c r="Y121" s="12" t="n"/>
      <c r="Z121" s="9" t="n"/>
      <c r="AA121" s="7" t="n"/>
      <c r="AB121" s="13">
        <f>IF(OR(Z121="",AA121=""),"",IF(VLOOKUP(Z121,LISTAS!$H$3:$I$12,2,FALSE)=0,"não volta",AA121+VLOOKUP(Z121,LISTAS!$H$3:$I$12,2,FALSE)))</f>
        <v/>
      </c>
      <c r="AC121" s="9" t="n"/>
      <c r="AD121" s="9" t="n"/>
      <c r="AE121" s="9" t="n"/>
      <c r="AF121" s="7" t="n"/>
      <c r="AG121" s="9" t="n"/>
      <c r="AH121" s="10">
        <f>IF(B121="","",TEXT(WEEKNUM(B121,2),"00"))</f>
        <v/>
      </c>
      <c r="AI121" s="10">
        <f>IF(B121="","",TEXT(B121,"mm"))</f>
        <v/>
      </c>
    </row>
    <row r="122">
      <c r="A122" s="6">
        <f>IF(D122="","",ROW()-2)</f>
        <v/>
      </c>
      <c r="B122" s="7" t="n"/>
      <c r="C122" s="8" t="n"/>
      <c r="D122" s="9" t="n"/>
      <c r="E122" s="9" t="n"/>
      <c r="F122" s="9" t="n"/>
      <c r="G122" s="9" t="n"/>
      <c r="H122" s="9" t="n"/>
      <c r="I122" s="9" t="n"/>
      <c r="J122" s="8" t="n"/>
      <c r="K122" s="10">
        <f>IF(OR(C122="",J122=""),"",IF((J122-C122)*1440&lt;=5,"Sim","Não"))</f>
        <v/>
      </c>
      <c r="L122" s="9" t="n"/>
      <c r="M122" s="8" t="n"/>
      <c r="N122" s="8" t="n"/>
      <c r="O122" s="10">
        <f>IF(OR(M122="",N122=""),"",IF((N122-M122)*1440&lt;=15,"Sim","Não"))</f>
        <v/>
      </c>
      <c r="P122" s="9" t="n"/>
      <c r="Q122" s="9" t="n"/>
      <c r="R122" s="9" t="n"/>
      <c r="S122" s="9" t="n"/>
      <c r="T122" s="9" t="n"/>
      <c r="U122" s="11" t="n"/>
      <c r="V122" s="9" t="n"/>
      <c r="W122" s="9" t="n"/>
      <c r="X122" s="7" t="n"/>
      <c r="Y122" s="12" t="n"/>
      <c r="Z122" s="9" t="n"/>
      <c r="AA122" s="7" t="n"/>
      <c r="AB122" s="13">
        <f>IF(OR(Z122="",AA122=""),"",IF(VLOOKUP(Z122,LISTAS!$H$3:$I$12,2,FALSE)=0,"não volta",AA122+VLOOKUP(Z122,LISTAS!$H$3:$I$12,2,FALSE)))</f>
        <v/>
      </c>
      <c r="AC122" s="9" t="n"/>
      <c r="AD122" s="9" t="n"/>
      <c r="AE122" s="9" t="n"/>
      <c r="AF122" s="7" t="n"/>
      <c r="AG122" s="9" t="n"/>
      <c r="AH122" s="10">
        <f>IF(B122="","",TEXT(WEEKNUM(B122,2),"00"))</f>
        <v/>
      </c>
      <c r="AI122" s="10">
        <f>IF(B122="","",TEXT(B122,"mm"))</f>
        <v/>
      </c>
    </row>
    <row r="123">
      <c r="A123" s="6">
        <f>IF(D123="","",ROW()-2)</f>
        <v/>
      </c>
      <c r="B123" s="7" t="n"/>
      <c r="C123" s="8" t="n"/>
      <c r="D123" s="9" t="n"/>
      <c r="E123" s="9" t="n"/>
      <c r="F123" s="9" t="n"/>
      <c r="G123" s="9" t="n"/>
      <c r="H123" s="9" t="n"/>
      <c r="I123" s="9" t="n"/>
      <c r="J123" s="8" t="n"/>
      <c r="K123" s="10">
        <f>IF(OR(C123="",J123=""),"",IF((J123-C123)*1440&lt;=5,"Sim","Não"))</f>
        <v/>
      </c>
      <c r="L123" s="9" t="n"/>
      <c r="M123" s="8" t="n"/>
      <c r="N123" s="8" t="n"/>
      <c r="O123" s="10">
        <f>IF(OR(M123="",N123=""),"",IF((N123-M123)*1440&lt;=15,"Sim","Não"))</f>
        <v/>
      </c>
      <c r="P123" s="9" t="n"/>
      <c r="Q123" s="9" t="n"/>
      <c r="R123" s="9" t="n"/>
      <c r="S123" s="9" t="n"/>
      <c r="T123" s="9" t="n"/>
      <c r="U123" s="11" t="n"/>
      <c r="V123" s="9" t="n"/>
      <c r="W123" s="9" t="n"/>
      <c r="X123" s="7" t="n"/>
      <c r="Y123" s="12" t="n"/>
      <c r="Z123" s="9" t="n"/>
      <c r="AA123" s="7" t="n"/>
      <c r="AB123" s="13">
        <f>IF(OR(Z123="",AA123=""),"",IF(VLOOKUP(Z123,LISTAS!$H$3:$I$12,2,FALSE)=0,"não volta",AA123+VLOOKUP(Z123,LISTAS!$H$3:$I$12,2,FALSE)))</f>
        <v/>
      </c>
      <c r="AC123" s="9" t="n"/>
      <c r="AD123" s="9" t="n"/>
      <c r="AE123" s="9" t="n"/>
      <c r="AF123" s="7" t="n"/>
      <c r="AG123" s="9" t="n"/>
      <c r="AH123" s="10">
        <f>IF(B123="","",TEXT(WEEKNUM(B123,2),"00"))</f>
        <v/>
      </c>
      <c r="AI123" s="10">
        <f>IF(B123="","",TEXT(B123,"mm"))</f>
        <v/>
      </c>
    </row>
    <row r="124">
      <c r="A124" s="6">
        <f>IF(D124="","",ROW()-2)</f>
        <v/>
      </c>
      <c r="B124" s="7" t="n"/>
      <c r="C124" s="8" t="n"/>
      <c r="D124" s="9" t="n"/>
      <c r="E124" s="9" t="n"/>
      <c r="F124" s="9" t="n"/>
      <c r="G124" s="9" t="n"/>
      <c r="H124" s="9" t="n"/>
      <c r="I124" s="9" t="n"/>
      <c r="J124" s="8" t="n"/>
      <c r="K124" s="10">
        <f>IF(OR(C124="",J124=""),"",IF((J124-C124)*1440&lt;=5,"Sim","Não"))</f>
        <v/>
      </c>
      <c r="L124" s="9" t="n"/>
      <c r="M124" s="8" t="n"/>
      <c r="N124" s="8" t="n"/>
      <c r="O124" s="10">
        <f>IF(OR(M124="",N124=""),"",IF((N124-M124)*1440&lt;=15,"Sim","Não"))</f>
        <v/>
      </c>
      <c r="P124" s="9" t="n"/>
      <c r="Q124" s="9" t="n"/>
      <c r="R124" s="9" t="n"/>
      <c r="S124" s="9" t="n"/>
      <c r="T124" s="9" t="n"/>
      <c r="U124" s="11" t="n"/>
      <c r="V124" s="9" t="n"/>
      <c r="W124" s="9" t="n"/>
      <c r="X124" s="7" t="n"/>
      <c r="Y124" s="12" t="n"/>
      <c r="Z124" s="9" t="n"/>
      <c r="AA124" s="7" t="n"/>
      <c r="AB124" s="13">
        <f>IF(OR(Z124="",AA124=""),"",IF(VLOOKUP(Z124,LISTAS!$H$3:$I$12,2,FALSE)=0,"não volta",AA124+VLOOKUP(Z124,LISTAS!$H$3:$I$12,2,FALSE)))</f>
        <v/>
      </c>
      <c r="AC124" s="9" t="n"/>
      <c r="AD124" s="9" t="n"/>
      <c r="AE124" s="9" t="n"/>
      <c r="AF124" s="7" t="n"/>
      <c r="AG124" s="9" t="n"/>
      <c r="AH124" s="10">
        <f>IF(B124="","",TEXT(WEEKNUM(B124,2),"00"))</f>
        <v/>
      </c>
      <c r="AI124" s="10">
        <f>IF(B124="","",TEXT(B124,"mm"))</f>
        <v/>
      </c>
    </row>
    <row r="125">
      <c r="A125" s="6">
        <f>IF(D125="","",ROW()-2)</f>
        <v/>
      </c>
      <c r="B125" s="7" t="n"/>
      <c r="C125" s="8" t="n"/>
      <c r="D125" s="9" t="n"/>
      <c r="E125" s="9" t="n"/>
      <c r="F125" s="9" t="n"/>
      <c r="G125" s="9" t="n"/>
      <c r="H125" s="9" t="n"/>
      <c r="I125" s="9" t="n"/>
      <c r="J125" s="8" t="n"/>
      <c r="K125" s="10">
        <f>IF(OR(C125="",J125=""),"",IF((J125-C125)*1440&lt;=5,"Sim","Não"))</f>
        <v/>
      </c>
      <c r="L125" s="9" t="n"/>
      <c r="M125" s="8" t="n"/>
      <c r="N125" s="8" t="n"/>
      <c r="O125" s="10">
        <f>IF(OR(M125="",N125=""),"",IF((N125-M125)*1440&lt;=15,"Sim","Não"))</f>
        <v/>
      </c>
      <c r="P125" s="9" t="n"/>
      <c r="Q125" s="9" t="n"/>
      <c r="R125" s="9" t="n"/>
      <c r="S125" s="9" t="n"/>
      <c r="T125" s="9" t="n"/>
      <c r="U125" s="11" t="n"/>
      <c r="V125" s="9" t="n"/>
      <c r="W125" s="9" t="n"/>
      <c r="X125" s="7" t="n"/>
      <c r="Y125" s="12" t="n"/>
      <c r="Z125" s="9" t="n"/>
      <c r="AA125" s="7" t="n"/>
      <c r="AB125" s="13">
        <f>IF(OR(Z125="",AA125=""),"",IF(VLOOKUP(Z125,LISTAS!$H$3:$I$12,2,FALSE)=0,"não volta",AA125+VLOOKUP(Z125,LISTAS!$H$3:$I$12,2,FALSE)))</f>
        <v/>
      </c>
      <c r="AC125" s="9" t="n"/>
      <c r="AD125" s="9" t="n"/>
      <c r="AE125" s="9" t="n"/>
      <c r="AF125" s="7" t="n"/>
      <c r="AG125" s="9" t="n"/>
      <c r="AH125" s="10">
        <f>IF(B125="","",TEXT(WEEKNUM(B125,2),"00"))</f>
        <v/>
      </c>
      <c r="AI125" s="10">
        <f>IF(B125="","",TEXT(B125,"mm"))</f>
        <v/>
      </c>
    </row>
    <row r="126">
      <c r="A126" s="6">
        <f>IF(D126="","",ROW()-2)</f>
        <v/>
      </c>
      <c r="B126" s="7" t="n"/>
      <c r="C126" s="8" t="n"/>
      <c r="D126" s="9" t="n"/>
      <c r="E126" s="9" t="n"/>
      <c r="F126" s="9" t="n"/>
      <c r="G126" s="9" t="n"/>
      <c r="H126" s="9" t="n"/>
      <c r="I126" s="9" t="n"/>
      <c r="J126" s="8" t="n"/>
      <c r="K126" s="10">
        <f>IF(OR(C126="",J126=""),"",IF((J126-C126)*1440&lt;=5,"Sim","Não"))</f>
        <v/>
      </c>
      <c r="L126" s="9" t="n"/>
      <c r="M126" s="8" t="n"/>
      <c r="N126" s="8" t="n"/>
      <c r="O126" s="10">
        <f>IF(OR(M126="",N126=""),"",IF((N126-M126)*1440&lt;=15,"Sim","Não"))</f>
        <v/>
      </c>
      <c r="P126" s="9" t="n"/>
      <c r="Q126" s="9" t="n"/>
      <c r="R126" s="9" t="n"/>
      <c r="S126" s="9" t="n"/>
      <c r="T126" s="9" t="n"/>
      <c r="U126" s="11" t="n"/>
      <c r="V126" s="9" t="n"/>
      <c r="W126" s="9" t="n"/>
      <c r="X126" s="7" t="n"/>
      <c r="Y126" s="12" t="n"/>
      <c r="Z126" s="9" t="n"/>
      <c r="AA126" s="7" t="n"/>
      <c r="AB126" s="13">
        <f>IF(OR(Z126="",AA126=""),"",IF(VLOOKUP(Z126,LISTAS!$H$3:$I$12,2,FALSE)=0,"não volta",AA126+VLOOKUP(Z126,LISTAS!$H$3:$I$12,2,FALSE)))</f>
        <v/>
      </c>
      <c r="AC126" s="9" t="n"/>
      <c r="AD126" s="9" t="n"/>
      <c r="AE126" s="9" t="n"/>
      <c r="AF126" s="7" t="n"/>
      <c r="AG126" s="9" t="n"/>
      <c r="AH126" s="10">
        <f>IF(B126="","",TEXT(WEEKNUM(B126,2),"00"))</f>
        <v/>
      </c>
      <c r="AI126" s="10">
        <f>IF(B126="","",TEXT(B126,"mm"))</f>
        <v/>
      </c>
    </row>
    <row r="127">
      <c r="A127" s="6">
        <f>IF(D127="","",ROW()-2)</f>
        <v/>
      </c>
      <c r="B127" s="7" t="n"/>
      <c r="C127" s="8" t="n"/>
      <c r="D127" s="9" t="n"/>
      <c r="E127" s="9" t="n"/>
      <c r="F127" s="9" t="n"/>
      <c r="G127" s="9" t="n"/>
      <c r="H127" s="9" t="n"/>
      <c r="I127" s="9" t="n"/>
      <c r="J127" s="8" t="n"/>
      <c r="K127" s="10">
        <f>IF(OR(C127="",J127=""),"",IF((J127-C127)*1440&lt;=5,"Sim","Não"))</f>
        <v/>
      </c>
      <c r="L127" s="9" t="n"/>
      <c r="M127" s="8" t="n"/>
      <c r="N127" s="8" t="n"/>
      <c r="O127" s="10">
        <f>IF(OR(M127="",N127=""),"",IF((N127-M127)*1440&lt;=15,"Sim","Não"))</f>
        <v/>
      </c>
      <c r="P127" s="9" t="n"/>
      <c r="Q127" s="9" t="n"/>
      <c r="R127" s="9" t="n"/>
      <c r="S127" s="9" t="n"/>
      <c r="T127" s="9" t="n"/>
      <c r="U127" s="11" t="n"/>
      <c r="V127" s="9" t="n"/>
      <c r="W127" s="9" t="n"/>
      <c r="X127" s="7" t="n"/>
      <c r="Y127" s="12" t="n"/>
      <c r="Z127" s="9" t="n"/>
      <c r="AA127" s="7" t="n"/>
      <c r="AB127" s="13">
        <f>IF(OR(Z127="",AA127=""),"",IF(VLOOKUP(Z127,LISTAS!$H$3:$I$12,2,FALSE)=0,"não volta",AA127+VLOOKUP(Z127,LISTAS!$H$3:$I$12,2,FALSE)))</f>
        <v/>
      </c>
      <c r="AC127" s="9" t="n"/>
      <c r="AD127" s="9" t="n"/>
      <c r="AE127" s="9" t="n"/>
      <c r="AF127" s="7" t="n"/>
      <c r="AG127" s="9" t="n"/>
      <c r="AH127" s="10">
        <f>IF(B127="","",TEXT(WEEKNUM(B127,2),"00"))</f>
        <v/>
      </c>
      <c r="AI127" s="10">
        <f>IF(B127="","",TEXT(B127,"mm"))</f>
        <v/>
      </c>
    </row>
    <row r="128">
      <c r="A128" s="6">
        <f>IF(D128="","",ROW()-2)</f>
        <v/>
      </c>
      <c r="B128" s="7" t="n"/>
      <c r="C128" s="8" t="n"/>
      <c r="D128" s="9" t="n"/>
      <c r="E128" s="9" t="n"/>
      <c r="F128" s="9" t="n"/>
      <c r="G128" s="9" t="n"/>
      <c r="H128" s="9" t="n"/>
      <c r="I128" s="9" t="n"/>
      <c r="J128" s="8" t="n"/>
      <c r="K128" s="10">
        <f>IF(OR(C128="",J128=""),"",IF((J128-C128)*1440&lt;=5,"Sim","Não"))</f>
        <v/>
      </c>
      <c r="L128" s="9" t="n"/>
      <c r="M128" s="8" t="n"/>
      <c r="N128" s="8" t="n"/>
      <c r="O128" s="10">
        <f>IF(OR(M128="",N128=""),"",IF((N128-M128)*1440&lt;=15,"Sim","Não"))</f>
        <v/>
      </c>
      <c r="P128" s="9" t="n"/>
      <c r="Q128" s="9" t="n"/>
      <c r="R128" s="9" t="n"/>
      <c r="S128" s="9" t="n"/>
      <c r="T128" s="9" t="n"/>
      <c r="U128" s="11" t="n"/>
      <c r="V128" s="9" t="n"/>
      <c r="W128" s="9" t="n"/>
      <c r="X128" s="7" t="n"/>
      <c r="Y128" s="12" t="n"/>
      <c r="Z128" s="9" t="n"/>
      <c r="AA128" s="7" t="n"/>
      <c r="AB128" s="13">
        <f>IF(OR(Z128="",AA128=""),"",IF(VLOOKUP(Z128,LISTAS!$H$3:$I$12,2,FALSE)=0,"não volta",AA128+VLOOKUP(Z128,LISTAS!$H$3:$I$12,2,FALSE)))</f>
        <v/>
      </c>
      <c r="AC128" s="9" t="n"/>
      <c r="AD128" s="9" t="n"/>
      <c r="AE128" s="9" t="n"/>
      <c r="AF128" s="7" t="n"/>
      <c r="AG128" s="9" t="n"/>
      <c r="AH128" s="10">
        <f>IF(B128="","",TEXT(WEEKNUM(B128,2),"00"))</f>
        <v/>
      </c>
      <c r="AI128" s="10">
        <f>IF(B128="","",TEXT(B128,"mm"))</f>
        <v/>
      </c>
    </row>
    <row r="129">
      <c r="A129" s="6">
        <f>IF(D129="","",ROW()-2)</f>
        <v/>
      </c>
      <c r="B129" s="7" t="n"/>
      <c r="C129" s="8" t="n"/>
      <c r="D129" s="9" t="n"/>
      <c r="E129" s="9" t="n"/>
      <c r="F129" s="9" t="n"/>
      <c r="G129" s="9" t="n"/>
      <c r="H129" s="9" t="n"/>
      <c r="I129" s="9" t="n"/>
      <c r="J129" s="8" t="n"/>
      <c r="K129" s="10">
        <f>IF(OR(C129="",J129=""),"",IF((J129-C129)*1440&lt;=5,"Sim","Não"))</f>
        <v/>
      </c>
      <c r="L129" s="9" t="n"/>
      <c r="M129" s="8" t="n"/>
      <c r="N129" s="8" t="n"/>
      <c r="O129" s="10">
        <f>IF(OR(M129="",N129=""),"",IF((N129-M129)*1440&lt;=15,"Sim","Não"))</f>
        <v/>
      </c>
      <c r="P129" s="9" t="n"/>
      <c r="Q129" s="9" t="n"/>
      <c r="R129" s="9" t="n"/>
      <c r="S129" s="9" t="n"/>
      <c r="T129" s="9" t="n"/>
      <c r="U129" s="11" t="n"/>
      <c r="V129" s="9" t="n"/>
      <c r="W129" s="9" t="n"/>
      <c r="X129" s="7" t="n"/>
      <c r="Y129" s="12" t="n"/>
      <c r="Z129" s="9" t="n"/>
      <c r="AA129" s="7" t="n"/>
      <c r="AB129" s="13">
        <f>IF(OR(Z129="",AA129=""),"",IF(VLOOKUP(Z129,LISTAS!$H$3:$I$12,2,FALSE)=0,"não volta",AA129+VLOOKUP(Z129,LISTAS!$H$3:$I$12,2,FALSE)))</f>
        <v/>
      </c>
      <c r="AC129" s="9" t="n"/>
      <c r="AD129" s="9" t="n"/>
      <c r="AE129" s="9" t="n"/>
      <c r="AF129" s="7" t="n"/>
      <c r="AG129" s="9" t="n"/>
      <c r="AH129" s="10">
        <f>IF(B129="","",TEXT(WEEKNUM(B129,2),"00"))</f>
        <v/>
      </c>
      <c r="AI129" s="10">
        <f>IF(B129="","",TEXT(B129,"mm"))</f>
        <v/>
      </c>
    </row>
    <row r="130">
      <c r="A130" s="6">
        <f>IF(D130="","",ROW()-2)</f>
        <v/>
      </c>
      <c r="B130" s="7" t="n"/>
      <c r="C130" s="8" t="n"/>
      <c r="D130" s="9" t="n"/>
      <c r="E130" s="9" t="n"/>
      <c r="F130" s="9" t="n"/>
      <c r="G130" s="9" t="n"/>
      <c r="H130" s="9" t="n"/>
      <c r="I130" s="9" t="n"/>
      <c r="J130" s="8" t="n"/>
      <c r="K130" s="10">
        <f>IF(OR(C130="",J130=""),"",IF((J130-C130)*1440&lt;=5,"Sim","Não"))</f>
        <v/>
      </c>
      <c r="L130" s="9" t="n"/>
      <c r="M130" s="8" t="n"/>
      <c r="N130" s="8" t="n"/>
      <c r="O130" s="10">
        <f>IF(OR(M130="",N130=""),"",IF((N130-M130)*1440&lt;=15,"Sim","Não"))</f>
        <v/>
      </c>
      <c r="P130" s="9" t="n"/>
      <c r="Q130" s="9" t="n"/>
      <c r="R130" s="9" t="n"/>
      <c r="S130" s="9" t="n"/>
      <c r="T130" s="9" t="n"/>
      <c r="U130" s="11" t="n"/>
      <c r="V130" s="9" t="n"/>
      <c r="W130" s="9" t="n"/>
      <c r="X130" s="7" t="n"/>
      <c r="Y130" s="12" t="n"/>
      <c r="Z130" s="9" t="n"/>
      <c r="AA130" s="7" t="n"/>
      <c r="AB130" s="13">
        <f>IF(OR(Z130="",AA130=""),"",IF(VLOOKUP(Z130,LISTAS!$H$3:$I$12,2,FALSE)=0,"não volta",AA130+VLOOKUP(Z130,LISTAS!$H$3:$I$12,2,FALSE)))</f>
        <v/>
      </c>
      <c r="AC130" s="9" t="n"/>
      <c r="AD130" s="9" t="n"/>
      <c r="AE130" s="9" t="n"/>
      <c r="AF130" s="7" t="n"/>
      <c r="AG130" s="9" t="n"/>
      <c r="AH130" s="10">
        <f>IF(B130="","",TEXT(WEEKNUM(B130,2),"00"))</f>
        <v/>
      </c>
      <c r="AI130" s="10">
        <f>IF(B130="","",TEXT(B130,"mm"))</f>
        <v/>
      </c>
    </row>
    <row r="131">
      <c r="A131" s="6">
        <f>IF(D131="","",ROW()-2)</f>
        <v/>
      </c>
      <c r="B131" s="7" t="n"/>
      <c r="C131" s="8" t="n"/>
      <c r="D131" s="9" t="n"/>
      <c r="E131" s="9" t="n"/>
      <c r="F131" s="9" t="n"/>
      <c r="G131" s="9" t="n"/>
      <c r="H131" s="9" t="n"/>
      <c r="I131" s="9" t="n"/>
      <c r="J131" s="8" t="n"/>
      <c r="K131" s="10">
        <f>IF(OR(C131="",J131=""),"",IF((J131-C131)*1440&lt;=5,"Sim","Não"))</f>
        <v/>
      </c>
      <c r="L131" s="9" t="n"/>
      <c r="M131" s="8" t="n"/>
      <c r="N131" s="8" t="n"/>
      <c r="O131" s="10">
        <f>IF(OR(M131="",N131=""),"",IF((N131-M131)*1440&lt;=15,"Sim","Não"))</f>
        <v/>
      </c>
      <c r="P131" s="9" t="n"/>
      <c r="Q131" s="9" t="n"/>
      <c r="R131" s="9" t="n"/>
      <c r="S131" s="9" t="n"/>
      <c r="T131" s="9" t="n"/>
      <c r="U131" s="11" t="n"/>
      <c r="V131" s="9" t="n"/>
      <c r="W131" s="9" t="n"/>
      <c r="X131" s="7" t="n"/>
      <c r="Y131" s="12" t="n"/>
      <c r="Z131" s="9" t="n"/>
      <c r="AA131" s="7" t="n"/>
      <c r="AB131" s="13">
        <f>IF(OR(Z131="",AA131=""),"",IF(VLOOKUP(Z131,LISTAS!$H$3:$I$12,2,FALSE)=0,"não volta",AA131+VLOOKUP(Z131,LISTAS!$H$3:$I$12,2,FALSE)))</f>
        <v/>
      </c>
      <c r="AC131" s="9" t="n"/>
      <c r="AD131" s="9" t="n"/>
      <c r="AE131" s="9" t="n"/>
      <c r="AF131" s="7" t="n"/>
      <c r="AG131" s="9" t="n"/>
      <c r="AH131" s="10">
        <f>IF(B131="","",TEXT(WEEKNUM(B131,2),"00"))</f>
        <v/>
      </c>
      <c r="AI131" s="10">
        <f>IF(B131="","",TEXT(B131,"mm"))</f>
        <v/>
      </c>
    </row>
    <row r="132">
      <c r="A132" s="6">
        <f>IF(D132="","",ROW()-2)</f>
        <v/>
      </c>
      <c r="B132" s="7" t="n"/>
      <c r="C132" s="8" t="n"/>
      <c r="D132" s="9" t="n"/>
      <c r="E132" s="9" t="n"/>
      <c r="F132" s="9" t="n"/>
      <c r="G132" s="9" t="n"/>
      <c r="H132" s="9" t="n"/>
      <c r="I132" s="9" t="n"/>
      <c r="J132" s="8" t="n"/>
      <c r="K132" s="10">
        <f>IF(OR(C132="",J132=""),"",IF((J132-C132)*1440&lt;=5,"Sim","Não"))</f>
        <v/>
      </c>
      <c r="L132" s="9" t="n"/>
      <c r="M132" s="8" t="n"/>
      <c r="N132" s="8" t="n"/>
      <c r="O132" s="10">
        <f>IF(OR(M132="",N132=""),"",IF((N132-M132)*1440&lt;=15,"Sim","Não"))</f>
        <v/>
      </c>
      <c r="P132" s="9" t="n"/>
      <c r="Q132" s="9" t="n"/>
      <c r="R132" s="9" t="n"/>
      <c r="S132" s="9" t="n"/>
      <c r="T132" s="9" t="n"/>
      <c r="U132" s="11" t="n"/>
      <c r="V132" s="9" t="n"/>
      <c r="W132" s="9" t="n"/>
      <c r="X132" s="7" t="n"/>
      <c r="Y132" s="12" t="n"/>
      <c r="Z132" s="9" t="n"/>
      <c r="AA132" s="7" t="n"/>
      <c r="AB132" s="13">
        <f>IF(OR(Z132="",AA132=""),"",IF(VLOOKUP(Z132,LISTAS!$H$3:$I$12,2,FALSE)=0,"não volta",AA132+VLOOKUP(Z132,LISTAS!$H$3:$I$12,2,FALSE)))</f>
        <v/>
      </c>
      <c r="AC132" s="9" t="n"/>
      <c r="AD132" s="9" t="n"/>
      <c r="AE132" s="9" t="n"/>
      <c r="AF132" s="7" t="n"/>
      <c r="AG132" s="9" t="n"/>
      <c r="AH132" s="10">
        <f>IF(B132="","",TEXT(WEEKNUM(B132,2),"00"))</f>
        <v/>
      </c>
      <c r="AI132" s="10">
        <f>IF(B132="","",TEXT(B132,"mm"))</f>
        <v/>
      </c>
    </row>
    <row r="133">
      <c r="A133" s="6">
        <f>IF(D133="","",ROW()-2)</f>
        <v/>
      </c>
      <c r="B133" s="7" t="n"/>
      <c r="C133" s="8" t="n"/>
      <c r="D133" s="9" t="n"/>
      <c r="E133" s="9" t="n"/>
      <c r="F133" s="9" t="n"/>
      <c r="G133" s="9" t="n"/>
      <c r="H133" s="9" t="n"/>
      <c r="I133" s="9" t="n"/>
      <c r="J133" s="8" t="n"/>
      <c r="K133" s="10">
        <f>IF(OR(C133="",J133=""),"",IF((J133-C133)*1440&lt;=5,"Sim","Não"))</f>
        <v/>
      </c>
      <c r="L133" s="9" t="n"/>
      <c r="M133" s="8" t="n"/>
      <c r="N133" s="8" t="n"/>
      <c r="O133" s="10">
        <f>IF(OR(M133="",N133=""),"",IF((N133-M133)*1440&lt;=15,"Sim","Não"))</f>
        <v/>
      </c>
      <c r="P133" s="9" t="n"/>
      <c r="Q133" s="9" t="n"/>
      <c r="R133" s="9" t="n"/>
      <c r="S133" s="9" t="n"/>
      <c r="T133" s="9" t="n"/>
      <c r="U133" s="11" t="n"/>
      <c r="V133" s="9" t="n"/>
      <c r="W133" s="9" t="n"/>
      <c r="X133" s="7" t="n"/>
      <c r="Y133" s="12" t="n"/>
      <c r="Z133" s="9" t="n"/>
      <c r="AA133" s="7" t="n"/>
      <c r="AB133" s="13">
        <f>IF(OR(Z133="",AA133=""),"",IF(VLOOKUP(Z133,LISTAS!$H$3:$I$12,2,FALSE)=0,"não volta",AA133+VLOOKUP(Z133,LISTAS!$H$3:$I$12,2,FALSE)))</f>
        <v/>
      </c>
      <c r="AC133" s="9" t="n"/>
      <c r="AD133" s="9" t="n"/>
      <c r="AE133" s="9" t="n"/>
      <c r="AF133" s="7" t="n"/>
      <c r="AG133" s="9" t="n"/>
      <c r="AH133" s="10">
        <f>IF(B133="","",TEXT(WEEKNUM(B133,2),"00"))</f>
        <v/>
      </c>
      <c r="AI133" s="10">
        <f>IF(B133="","",TEXT(B133,"mm"))</f>
        <v/>
      </c>
    </row>
    <row r="134">
      <c r="A134" s="6">
        <f>IF(D134="","",ROW()-2)</f>
        <v/>
      </c>
      <c r="B134" s="7" t="n"/>
      <c r="C134" s="8" t="n"/>
      <c r="D134" s="9" t="n"/>
      <c r="E134" s="9" t="n"/>
      <c r="F134" s="9" t="n"/>
      <c r="G134" s="9" t="n"/>
      <c r="H134" s="9" t="n"/>
      <c r="I134" s="9" t="n"/>
      <c r="J134" s="8" t="n"/>
      <c r="K134" s="10">
        <f>IF(OR(C134="",J134=""),"",IF((J134-C134)*1440&lt;=5,"Sim","Não"))</f>
        <v/>
      </c>
      <c r="L134" s="9" t="n"/>
      <c r="M134" s="8" t="n"/>
      <c r="N134" s="8" t="n"/>
      <c r="O134" s="10">
        <f>IF(OR(M134="",N134=""),"",IF((N134-M134)*1440&lt;=15,"Sim","Não"))</f>
        <v/>
      </c>
      <c r="P134" s="9" t="n"/>
      <c r="Q134" s="9" t="n"/>
      <c r="R134" s="9" t="n"/>
      <c r="S134" s="9" t="n"/>
      <c r="T134" s="9" t="n"/>
      <c r="U134" s="11" t="n"/>
      <c r="V134" s="9" t="n"/>
      <c r="W134" s="9" t="n"/>
      <c r="X134" s="7" t="n"/>
      <c r="Y134" s="12" t="n"/>
      <c r="Z134" s="9" t="n"/>
      <c r="AA134" s="7" t="n"/>
      <c r="AB134" s="13">
        <f>IF(OR(Z134="",AA134=""),"",IF(VLOOKUP(Z134,LISTAS!$H$3:$I$12,2,FALSE)=0,"não volta",AA134+VLOOKUP(Z134,LISTAS!$H$3:$I$12,2,FALSE)))</f>
        <v/>
      </c>
      <c r="AC134" s="9" t="n"/>
      <c r="AD134" s="9" t="n"/>
      <c r="AE134" s="9" t="n"/>
      <c r="AF134" s="7" t="n"/>
      <c r="AG134" s="9" t="n"/>
      <c r="AH134" s="10">
        <f>IF(B134="","",TEXT(WEEKNUM(B134,2),"00"))</f>
        <v/>
      </c>
      <c r="AI134" s="10">
        <f>IF(B134="","",TEXT(B134,"mm"))</f>
        <v/>
      </c>
    </row>
    <row r="135">
      <c r="A135" s="6">
        <f>IF(D135="","",ROW()-2)</f>
        <v/>
      </c>
      <c r="B135" s="7" t="n"/>
      <c r="C135" s="8" t="n"/>
      <c r="D135" s="9" t="n"/>
      <c r="E135" s="9" t="n"/>
      <c r="F135" s="9" t="n"/>
      <c r="G135" s="9" t="n"/>
      <c r="H135" s="9" t="n"/>
      <c r="I135" s="9" t="n"/>
      <c r="J135" s="8" t="n"/>
      <c r="K135" s="10">
        <f>IF(OR(C135="",J135=""),"",IF((J135-C135)*1440&lt;=5,"Sim","Não"))</f>
        <v/>
      </c>
      <c r="L135" s="9" t="n"/>
      <c r="M135" s="8" t="n"/>
      <c r="N135" s="8" t="n"/>
      <c r="O135" s="10">
        <f>IF(OR(M135="",N135=""),"",IF((N135-M135)*1440&lt;=15,"Sim","Não"))</f>
        <v/>
      </c>
      <c r="P135" s="9" t="n"/>
      <c r="Q135" s="9" t="n"/>
      <c r="R135" s="9" t="n"/>
      <c r="S135" s="9" t="n"/>
      <c r="T135" s="9" t="n"/>
      <c r="U135" s="11" t="n"/>
      <c r="V135" s="9" t="n"/>
      <c r="W135" s="9" t="n"/>
      <c r="X135" s="7" t="n"/>
      <c r="Y135" s="12" t="n"/>
      <c r="Z135" s="9" t="n"/>
      <c r="AA135" s="7" t="n"/>
      <c r="AB135" s="13">
        <f>IF(OR(Z135="",AA135=""),"",IF(VLOOKUP(Z135,LISTAS!$H$3:$I$12,2,FALSE)=0,"não volta",AA135+VLOOKUP(Z135,LISTAS!$H$3:$I$12,2,FALSE)))</f>
        <v/>
      </c>
      <c r="AC135" s="9" t="n"/>
      <c r="AD135" s="9" t="n"/>
      <c r="AE135" s="9" t="n"/>
      <c r="AF135" s="7" t="n"/>
      <c r="AG135" s="9" t="n"/>
      <c r="AH135" s="10">
        <f>IF(B135="","",TEXT(WEEKNUM(B135,2),"00"))</f>
        <v/>
      </c>
      <c r="AI135" s="10">
        <f>IF(B135="","",TEXT(B135,"mm"))</f>
        <v/>
      </c>
    </row>
    <row r="136">
      <c r="A136" s="6">
        <f>IF(D136="","",ROW()-2)</f>
        <v/>
      </c>
      <c r="B136" s="7" t="n"/>
      <c r="C136" s="8" t="n"/>
      <c r="D136" s="9" t="n"/>
      <c r="E136" s="9" t="n"/>
      <c r="F136" s="9" t="n"/>
      <c r="G136" s="9" t="n"/>
      <c r="H136" s="9" t="n"/>
      <c r="I136" s="9" t="n"/>
      <c r="J136" s="8" t="n"/>
      <c r="K136" s="10">
        <f>IF(OR(C136="",J136=""),"",IF((J136-C136)*1440&lt;=5,"Sim","Não"))</f>
        <v/>
      </c>
      <c r="L136" s="9" t="n"/>
      <c r="M136" s="8" t="n"/>
      <c r="N136" s="8" t="n"/>
      <c r="O136" s="10">
        <f>IF(OR(M136="",N136=""),"",IF((N136-M136)*1440&lt;=15,"Sim","Não"))</f>
        <v/>
      </c>
      <c r="P136" s="9" t="n"/>
      <c r="Q136" s="9" t="n"/>
      <c r="R136" s="9" t="n"/>
      <c r="S136" s="9" t="n"/>
      <c r="T136" s="9" t="n"/>
      <c r="U136" s="11" t="n"/>
      <c r="V136" s="9" t="n"/>
      <c r="W136" s="9" t="n"/>
      <c r="X136" s="7" t="n"/>
      <c r="Y136" s="12" t="n"/>
      <c r="Z136" s="9" t="n"/>
      <c r="AA136" s="7" t="n"/>
      <c r="AB136" s="13">
        <f>IF(OR(Z136="",AA136=""),"",IF(VLOOKUP(Z136,LISTAS!$H$3:$I$12,2,FALSE)=0,"não volta",AA136+VLOOKUP(Z136,LISTAS!$H$3:$I$12,2,FALSE)))</f>
        <v/>
      </c>
      <c r="AC136" s="9" t="n"/>
      <c r="AD136" s="9" t="n"/>
      <c r="AE136" s="9" t="n"/>
      <c r="AF136" s="7" t="n"/>
      <c r="AG136" s="9" t="n"/>
      <c r="AH136" s="10">
        <f>IF(B136="","",TEXT(WEEKNUM(B136,2),"00"))</f>
        <v/>
      </c>
      <c r="AI136" s="10">
        <f>IF(B136="","",TEXT(B136,"mm"))</f>
        <v/>
      </c>
    </row>
    <row r="137">
      <c r="A137" s="6">
        <f>IF(D137="","",ROW()-2)</f>
        <v/>
      </c>
      <c r="B137" s="7" t="n"/>
      <c r="C137" s="8" t="n"/>
      <c r="D137" s="9" t="n"/>
      <c r="E137" s="9" t="n"/>
      <c r="F137" s="9" t="n"/>
      <c r="G137" s="9" t="n"/>
      <c r="H137" s="9" t="n"/>
      <c r="I137" s="9" t="n"/>
      <c r="J137" s="8" t="n"/>
      <c r="K137" s="10">
        <f>IF(OR(C137="",J137=""),"",IF((J137-C137)*1440&lt;=5,"Sim","Não"))</f>
        <v/>
      </c>
      <c r="L137" s="9" t="n"/>
      <c r="M137" s="8" t="n"/>
      <c r="N137" s="8" t="n"/>
      <c r="O137" s="10">
        <f>IF(OR(M137="",N137=""),"",IF((N137-M137)*1440&lt;=15,"Sim","Não"))</f>
        <v/>
      </c>
      <c r="P137" s="9" t="n"/>
      <c r="Q137" s="9" t="n"/>
      <c r="R137" s="9" t="n"/>
      <c r="S137" s="9" t="n"/>
      <c r="T137" s="9" t="n"/>
      <c r="U137" s="11" t="n"/>
      <c r="V137" s="9" t="n"/>
      <c r="W137" s="9" t="n"/>
      <c r="X137" s="7" t="n"/>
      <c r="Y137" s="12" t="n"/>
      <c r="Z137" s="9" t="n"/>
      <c r="AA137" s="7" t="n"/>
      <c r="AB137" s="13">
        <f>IF(OR(Z137="",AA137=""),"",IF(VLOOKUP(Z137,LISTAS!$H$3:$I$12,2,FALSE)=0,"não volta",AA137+VLOOKUP(Z137,LISTAS!$H$3:$I$12,2,FALSE)))</f>
        <v/>
      </c>
      <c r="AC137" s="9" t="n"/>
      <c r="AD137" s="9" t="n"/>
      <c r="AE137" s="9" t="n"/>
      <c r="AF137" s="7" t="n"/>
      <c r="AG137" s="9" t="n"/>
      <c r="AH137" s="10">
        <f>IF(B137="","",TEXT(WEEKNUM(B137,2),"00"))</f>
        <v/>
      </c>
      <c r="AI137" s="10">
        <f>IF(B137="","",TEXT(B137,"mm"))</f>
        <v/>
      </c>
    </row>
    <row r="138">
      <c r="A138" s="6">
        <f>IF(D138="","",ROW()-2)</f>
        <v/>
      </c>
      <c r="B138" s="7" t="n"/>
      <c r="C138" s="8" t="n"/>
      <c r="D138" s="9" t="n"/>
      <c r="E138" s="9" t="n"/>
      <c r="F138" s="9" t="n"/>
      <c r="G138" s="9" t="n"/>
      <c r="H138" s="9" t="n"/>
      <c r="I138" s="9" t="n"/>
      <c r="J138" s="8" t="n"/>
      <c r="K138" s="10">
        <f>IF(OR(C138="",J138=""),"",IF((J138-C138)*1440&lt;=5,"Sim","Não"))</f>
        <v/>
      </c>
      <c r="L138" s="9" t="n"/>
      <c r="M138" s="8" t="n"/>
      <c r="N138" s="8" t="n"/>
      <c r="O138" s="10">
        <f>IF(OR(M138="",N138=""),"",IF((N138-M138)*1440&lt;=15,"Sim","Não"))</f>
        <v/>
      </c>
      <c r="P138" s="9" t="n"/>
      <c r="Q138" s="9" t="n"/>
      <c r="R138" s="9" t="n"/>
      <c r="S138" s="9" t="n"/>
      <c r="T138" s="9" t="n"/>
      <c r="U138" s="11" t="n"/>
      <c r="V138" s="9" t="n"/>
      <c r="W138" s="9" t="n"/>
      <c r="X138" s="7" t="n"/>
      <c r="Y138" s="12" t="n"/>
      <c r="Z138" s="9" t="n"/>
      <c r="AA138" s="7" t="n"/>
      <c r="AB138" s="13">
        <f>IF(OR(Z138="",AA138=""),"",IF(VLOOKUP(Z138,LISTAS!$H$3:$I$12,2,FALSE)=0,"não volta",AA138+VLOOKUP(Z138,LISTAS!$H$3:$I$12,2,FALSE)))</f>
        <v/>
      </c>
      <c r="AC138" s="9" t="n"/>
      <c r="AD138" s="9" t="n"/>
      <c r="AE138" s="9" t="n"/>
      <c r="AF138" s="7" t="n"/>
      <c r="AG138" s="9" t="n"/>
      <c r="AH138" s="10">
        <f>IF(B138="","",TEXT(WEEKNUM(B138,2),"00"))</f>
        <v/>
      </c>
      <c r="AI138" s="10">
        <f>IF(B138="","",TEXT(B138,"mm"))</f>
        <v/>
      </c>
    </row>
    <row r="139">
      <c r="A139" s="6">
        <f>IF(D139="","",ROW()-2)</f>
        <v/>
      </c>
      <c r="B139" s="7" t="n"/>
      <c r="C139" s="8" t="n"/>
      <c r="D139" s="9" t="n"/>
      <c r="E139" s="9" t="n"/>
      <c r="F139" s="9" t="n"/>
      <c r="G139" s="9" t="n"/>
      <c r="H139" s="9" t="n"/>
      <c r="I139" s="9" t="n"/>
      <c r="J139" s="8" t="n"/>
      <c r="K139" s="10">
        <f>IF(OR(C139="",J139=""),"",IF((J139-C139)*1440&lt;=5,"Sim","Não"))</f>
        <v/>
      </c>
      <c r="L139" s="9" t="n"/>
      <c r="M139" s="8" t="n"/>
      <c r="N139" s="8" t="n"/>
      <c r="O139" s="10">
        <f>IF(OR(M139="",N139=""),"",IF((N139-M139)*1440&lt;=15,"Sim","Não"))</f>
        <v/>
      </c>
      <c r="P139" s="9" t="n"/>
      <c r="Q139" s="9" t="n"/>
      <c r="R139" s="9" t="n"/>
      <c r="S139" s="9" t="n"/>
      <c r="T139" s="9" t="n"/>
      <c r="U139" s="11" t="n"/>
      <c r="V139" s="9" t="n"/>
      <c r="W139" s="9" t="n"/>
      <c r="X139" s="7" t="n"/>
      <c r="Y139" s="12" t="n"/>
      <c r="Z139" s="9" t="n"/>
      <c r="AA139" s="7" t="n"/>
      <c r="AB139" s="13">
        <f>IF(OR(Z139="",AA139=""),"",IF(VLOOKUP(Z139,LISTAS!$H$3:$I$12,2,FALSE)=0,"não volta",AA139+VLOOKUP(Z139,LISTAS!$H$3:$I$12,2,FALSE)))</f>
        <v/>
      </c>
      <c r="AC139" s="9" t="n"/>
      <c r="AD139" s="9" t="n"/>
      <c r="AE139" s="9" t="n"/>
      <c r="AF139" s="7" t="n"/>
      <c r="AG139" s="9" t="n"/>
      <c r="AH139" s="10">
        <f>IF(B139="","",TEXT(WEEKNUM(B139,2),"00"))</f>
        <v/>
      </c>
      <c r="AI139" s="10">
        <f>IF(B139="","",TEXT(B139,"mm"))</f>
        <v/>
      </c>
    </row>
    <row r="140">
      <c r="A140" s="6">
        <f>IF(D140="","",ROW()-2)</f>
        <v/>
      </c>
      <c r="B140" s="7" t="n"/>
      <c r="C140" s="8" t="n"/>
      <c r="D140" s="9" t="n"/>
      <c r="E140" s="9" t="n"/>
      <c r="F140" s="9" t="n"/>
      <c r="G140" s="9" t="n"/>
      <c r="H140" s="9" t="n"/>
      <c r="I140" s="9" t="n"/>
      <c r="J140" s="8" t="n"/>
      <c r="K140" s="10">
        <f>IF(OR(C140="",J140=""),"",IF((J140-C140)*1440&lt;=5,"Sim","Não"))</f>
        <v/>
      </c>
      <c r="L140" s="9" t="n"/>
      <c r="M140" s="8" t="n"/>
      <c r="N140" s="8" t="n"/>
      <c r="O140" s="10">
        <f>IF(OR(M140="",N140=""),"",IF((N140-M140)*1440&lt;=15,"Sim","Não"))</f>
        <v/>
      </c>
      <c r="P140" s="9" t="n"/>
      <c r="Q140" s="9" t="n"/>
      <c r="R140" s="9" t="n"/>
      <c r="S140" s="9" t="n"/>
      <c r="T140" s="9" t="n"/>
      <c r="U140" s="11" t="n"/>
      <c r="V140" s="9" t="n"/>
      <c r="W140" s="9" t="n"/>
      <c r="X140" s="7" t="n"/>
      <c r="Y140" s="12" t="n"/>
      <c r="Z140" s="9" t="n"/>
      <c r="AA140" s="7" t="n"/>
      <c r="AB140" s="13">
        <f>IF(OR(Z140="",AA140=""),"",IF(VLOOKUP(Z140,LISTAS!$H$3:$I$12,2,FALSE)=0,"não volta",AA140+VLOOKUP(Z140,LISTAS!$H$3:$I$12,2,FALSE)))</f>
        <v/>
      </c>
      <c r="AC140" s="9" t="n"/>
      <c r="AD140" s="9" t="n"/>
      <c r="AE140" s="9" t="n"/>
      <c r="AF140" s="7" t="n"/>
      <c r="AG140" s="9" t="n"/>
      <c r="AH140" s="10">
        <f>IF(B140="","",TEXT(WEEKNUM(B140,2),"00"))</f>
        <v/>
      </c>
      <c r="AI140" s="10">
        <f>IF(B140="","",TEXT(B140,"mm"))</f>
        <v/>
      </c>
    </row>
    <row r="141">
      <c r="A141" s="6">
        <f>IF(D141="","",ROW()-2)</f>
        <v/>
      </c>
      <c r="B141" s="7" t="n"/>
      <c r="C141" s="8" t="n"/>
      <c r="D141" s="9" t="n"/>
      <c r="E141" s="9" t="n"/>
      <c r="F141" s="9" t="n"/>
      <c r="G141" s="9" t="n"/>
      <c r="H141" s="9" t="n"/>
      <c r="I141" s="9" t="n"/>
      <c r="J141" s="8" t="n"/>
      <c r="K141" s="10">
        <f>IF(OR(C141="",J141=""),"",IF((J141-C141)*1440&lt;=5,"Sim","Não"))</f>
        <v/>
      </c>
      <c r="L141" s="9" t="n"/>
      <c r="M141" s="8" t="n"/>
      <c r="N141" s="8" t="n"/>
      <c r="O141" s="10">
        <f>IF(OR(M141="",N141=""),"",IF((N141-M141)*1440&lt;=15,"Sim","Não"))</f>
        <v/>
      </c>
      <c r="P141" s="9" t="n"/>
      <c r="Q141" s="9" t="n"/>
      <c r="R141" s="9" t="n"/>
      <c r="S141" s="9" t="n"/>
      <c r="T141" s="9" t="n"/>
      <c r="U141" s="11" t="n"/>
      <c r="V141" s="9" t="n"/>
      <c r="W141" s="9" t="n"/>
      <c r="X141" s="7" t="n"/>
      <c r="Y141" s="12" t="n"/>
      <c r="Z141" s="9" t="n"/>
      <c r="AA141" s="7" t="n"/>
      <c r="AB141" s="13">
        <f>IF(OR(Z141="",AA141=""),"",IF(VLOOKUP(Z141,LISTAS!$H$3:$I$12,2,FALSE)=0,"não volta",AA141+VLOOKUP(Z141,LISTAS!$H$3:$I$12,2,FALSE)))</f>
        <v/>
      </c>
      <c r="AC141" s="9" t="n"/>
      <c r="AD141" s="9" t="n"/>
      <c r="AE141" s="9" t="n"/>
      <c r="AF141" s="7" t="n"/>
      <c r="AG141" s="9" t="n"/>
      <c r="AH141" s="10">
        <f>IF(B141="","",TEXT(WEEKNUM(B141,2),"00"))</f>
        <v/>
      </c>
      <c r="AI141" s="10">
        <f>IF(B141="","",TEXT(B141,"mm"))</f>
        <v/>
      </c>
    </row>
    <row r="142">
      <c r="A142" s="6">
        <f>IF(D142="","",ROW()-2)</f>
        <v/>
      </c>
      <c r="B142" s="7" t="n"/>
      <c r="C142" s="8" t="n"/>
      <c r="D142" s="9" t="n"/>
      <c r="E142" s="9" t="n"/>
      <c r="F142" s="9" t="n"/>
      <c r="G142" s="9" t="n"/>
      <c r="H142" s="9" t="n"/>
      <c r="I142" s="9" t="n"/>
      <c r="J142" s="8" t="n"/>
      <c r="K142" s="10">
        <f>IF(OR(C142="",J142=""),"",IF((J142-C142)*1440&lt;=5,"Sim","Não"))</f>
        <v/>
      </c>
      <c r="L142" s="9" t="n"/>
      <c r="M142" s="8" t="n"/>
      <c r="N142" s="8" t="n"/>
      <c r="O142" s="10">
        <f>IF(OR(M142="",N142=""),"",IF((N142-M142)*1440&lt;=15,"Sim","Não"))</f>
        <v/>
      </c>
      <c r="P142" s="9" t="n"/>
      <c r="Q142" s="9" t="n"/>
      <c r="R142" s="9" t="n"/>
      <c r="S142" s="9" t="n"/>
      <c r="T142" s="9" t="n"/>
      <c r="U142" s="11" t="n"/>
      <c r="V142" s="9" t="n"/>
      <c r="W142" s="9" t="n"/>
      <c r="X142" s="7" t="n"/>
      <c r="Y142" s="12" t="n"/>
      <c r="Z142" s="9" t="n"/>
      <c r="AA142" s="7" t="n"/>
      <c r="AB142" s="13">
        <f>IF(OR(Z142="",AA142=""),"",IF(VLOOKUP(Z142,LISTAS!$H$3:$I$12,2,FALSE)=0,"não volta",AA142+VLOOKUP(Z142,LISTAS!$H$3:$I$12,2,FALSE)))</f>
        <v/>
      </c>
      <c r="AC142" s="9" t="n"/>
      <c r="AD142" s="9" t="n"/>
      <c r="AE142" s="9" t="n"/>
      <c r="AF142" s="7" t="n"/>
      <c r="AG142" s="9" t="n"/>
      <c r="AH142" s="10">
        <f>IF(B142="","",TEXT(WEEKNUM(B142,2),"00"))</f>
        <v/>
      </c>
      <c r="AI142" s="10">
        <f>IF(B142="","",TEXT(B142,"mm"))</f>
        <v/>
      </c>
    </row>
    <row r="143">
      <c r="A143" s="6">
        <f>IF(D143="","",ROW()-2)</f>
        <v/>
      </c>
      <c r="B143" s="7" t="n"/>
      <c r="C143" s="8" t="n"/>
      <c r="D143" s="9" t="n"/>
      <c r="E143" s="9" t="n"/>
      <c r="F143" s="9" t="n"/>
      <c r="G143" s="9" t="n"/>
      <c r="H143" s="9" t="n"/>
      <c r="I143" s="9" t="n"/>
      <c r="J143" s="8" t="n"/>
      <c r="K143" s="10">
        <f>IF(OR(C143="",J143=""),"",IF((J143-C143)*1440&lt;=5,"Sim","Não"))</f>
        <v/>
      </c>
      <c r="L143" s="9" t="n"/>
      <c r="M143" s="8" t="n"/>
      <c r="N143" s="8" t="n"/>
      <c r="O143" s="10">
        <f>IF(OR(M143="",N143=""),"",IF((N143-M143)*1440&lt;=15,"Sim","Não"))</f>
        <v/>
      </c>
      <c r="P143" s="9" t="n"/>
      <c r="Q143" s="9" t="n"/>
      <c r="R143" s="9" t="n"/>
      <c r="S143" s="9" t="n"/>
      <c r="T143" s="9" t="n"/>
      <c r="U143" s="11" t="n"/>
      <c r="V143" s="9" t="n"/>
      <c r="W143" s="9" t="n"/>
      <c r="X143" s="7" t="n"/>
      <c r="Y143" s="12" t="n"/>
      <c r="Z143" s="9" t="n"/>
      <c r="AA143" s="7" t="n"/>
      <c r="AB143" s="13">
        <f>IF(OR(Z143="",AA143=""),"",IF(VLOOKUP(Z143,LISTAS!$H$3:$I$12,2,FALSE)=0,"não volta",AA143+VLOOKUP(Z143,LISTAS!$H$3:$I$12,2,FALSE)))</f>
        <v/>
      </c>
      <c r="AC143" s="9" t="n"/>
      <c r="AD143" s="9" t="n"/>
      <c r="AE143" s="9" t="n"/>
      <c r="AF143" s="7" t="n"/>
      <c r="AG143" s="9" t="n"/>
      <c r="AH143" s="10">
        <f>IF(B143="","",TEXT(WEEKNUM(B143,2),"00"))</f>
        <v/>
      </c>
      <c r="AI143" s="10">
        <f>IF(B143="","",TEXT(B143,"mm"))</f>
        <v/>
      </c>
    </row>
    <row r="144">
      <c r="A144" s="6">
        <f>IF(D144="","",ROW()-2)</f>
        <v/>
      </c>
      <c r="B144" s="7" t="n"/>
      <c r="C144" s="8" t="n"/>
      <c r="D144" s="9" t="n"/>
      <c r="E144" s="9" t="n"/>
      <c r="F144" s="9" t="n"/>
      <c r="G144" s="9" t="n"/>
      <c r="H144" s="9" t="n"/>
      <c r="I144" s="9" t="n"/>
      <c r="J144" s="8" t="n"/>
      <c r="K144" s="10">
        <f>IF(OR(C144="",J144=""),"",IF((J144-C144)*1440&lt;=5,"Sim","Não"))</f>
        <v/>
      </c>
      <c r="L144" s="9" t="n"/>
      <c r="M144" s="8" t="n"/>
      <c r="N144" s="8" t="n"/>
      <c r="O144" s="10">
        <f>IF(OR(M144="",N144=""),"",IF((N144-M144)*1440&lt;=15,"Sim","Não"))</f>
        <v/>
      </c>
      <c r="P144" s="9" t="n"/>
      <c r="Q144" s="9" t="n"/>
      <c r="R144" s="9" t="n"/>
      <c r="S144" s="9" t="n"/>
      <c r="T144" s="9" t="n"/>
      <c r="U144" s="11" t="n"/>
      <c r="V144" s="9" t="n"/>
      <c r="W144" s="9" t="n"/>
      <c r="X144" s="7" t="n"/>
      <c r="Y144" s="12" t="n"/>
      <c r="Z144" s="9" t="n"/>
      <c r="AA144" s="7" t="n"/>
      <c r="AB144" s="13">
        <f>IF(OR(Z144="",AA144=""),"",IF(VLOOKUP(Z144,LISTAS!$H$3:$I$12,2,FALSE)=0,"não volta",AA144+VLOOKUP(Z144,LISTAS!$H$3:$I$12,2,FALSE)))</f>
        <v/>
      </c>
      <c r="AC144" s="9" t="n"/>
      <c r="AD144" s="9" t="n"/>
      <c r="AE144" s="9" t="n"/>
      <c r="AF144" s="7" t="n"/>
      <c r="AG144" s="9" t="n"/>
      <c r="AH144" s="10">
        <f>IF(B144="","",TEXT(WEEKNUM(B144,2),"00"))</f>
        <v/>
      </c>
      <c r="AI144" s="10">
        <f>IF(B144="","",TEXT(B144,"mm"))</f>
        <v/>
      </c>
    </row>
    <row r="145">
      <c r="A145" s="6">
        <f>IF(D145="","",ROW()-2)</f>
        <v/>
      </c>
      <c r="B145" s="7" t="n"/>
      <c r="C145" s="8" t="n"/>
      <c r="D145" s="9" t="n"/>
      <c r="E145" s="9" t="n"/>
      <c r="F145" s="9" t="n"/>
      <c r="G145" s="9" t="n"/>
      <c r="H145" s="9" t="n"/>
      <c r="I145" s="9" t="n"/>
      <c r="J145" s="8" t="n"/>
      <c r="K145" s="10">
        <f>IF(OR(C145="",J145=""),"",IF((J145-C145)*1440&lt;=5,"Sim","Não"))</f>
        <v/>
      </c>
      <c r="L145" s="9" t="n"/>
      <c r="M145" s="8" t="n"/>
      <c r="N145" s="8" t="n"/>
      <c r="O145" s="10">
        <f>IF(OR(M145="",N145=""),"",IF((N145-M145)*1440&lt;=15,"Sim","Não"))</f>
        <v/>
      </c>
      <c r="P145" s="9" t="n"/>
      <c r="Q145" s="9" t="n"/>
      <c r="R145" s="9" t="n"/>
      <c r="S145" s="9" t="n"/>
      <c r="T145" s="9" t="n"/>
      <c r="U145" s="11" t="n"/>
      <c r="V145" s="9" t="n"/>
      <c r="W145" s="9" t="n"/>
      <c r="X145" s="7" t="n"/>
      <c r="Y145" s="12" t="n"/>
      <c r="Z145" s="9" t="n"/>
      <c r="AA145" s="7" t="n"/>
      <c r="AB145" s="13">
        <f>IF(OR(Z145="",AA145=""),"",IF(VLOOKUP(Z145,LISTAS!$H$3:$I$12,2,FALSE)=0,"não volta",AA145+VLOOKUP(Z145,LISTAS!$H$3:$I$12,2,FALSE)))</f>
        <v/>
      </c>
      <c r="AC145" s="9" t="n"/>
      <c r="AD145" s="9" t="n"/>
      <c r="AE145" s="9" t="n"/>
      <c r="AF145" s="7" t="n"/>
      <c r="AG145" s="9" t="n"/>
      <c r="AH145" s="10">
        <f>IF(B145="","",TEXT(WEEKNUM(B145,2),"00"))</f>
        <v/>
      </c>
      <c r="AI145" s="10">
        <f>IF(B145="","",TEXT(B145,"mm"))</f>
        <v/>
      </c>
    </row>
    <row r="146">
      <c r="A146" s="6">
        <f>IF(D146="","",ROW()-2)</f>
        <v/>
      </c>
      <c r="B146" s="7" t="n"/>
      <c r="C146" s="8" t="n"/>
      <c r="D146" s="9" t="n"/>
      <c r="E146" s="9" t="n"/>
      <c r="F146" s="9" t="n"/>
      <c r="G146" s="9" t="n"/>
      <c r="H146" s="9" t="n"/>
      <c r="I146" s="9" t="n"/>
      <c r="J146" s="8" t="n"/>
      <c r="K146" s="10">
        <f>IF(OR(C146="",J146=""),"",IF((J146-C146)*1440&lt;=5,"Sim","Não"))</f>
        <v/>
      </c>
      <c r="L146" s="9" t="n"/>
      <c r="M146" s="8" t="n"/>
      <c r="N146" s="8" t="n"/>
      <c r="O146" s="10">
        <f>IF(OR(M146="",N146=""),"",IF((N146-M146)*1440&lt;=15,"Sim","Não"))</f>
        <v/>
      </c>
      <c r="P146" s="9" t="n"/>
      <c r="Q146" s="9" t="n"/>
      <c r="R146" s="9" t="n"/>
      <c r="S146" s="9" t="n"/>
      <c r="T146" s="9" t="n"/>
      <c r="U146" s="11" t="n"/>
      <c r="V146" s="9" t="n"/>
      <c r="W146" s="9" t="n"/>
      <c r="X146" s="7" t="n"/>
      <c r="Y146" s="12" t="n"/>
      <c r="Z146" s="9" t="n"/>
      <c r="AA146" s="7" t="n"/>
      <c r="AB146" s="13">
        <f>IF(OR(Z146="",AA146=""),"",IF(VLOOKUP(Z146,LISTAS!$H$3:$I$12,2,FALSE)=0,"não volta",AA146+VLOOKUP(Z146,LISTAS!$H$3:$I$12,2,FALSE)))</f>
        <v/>
      </c>
      <c r="AC146" s="9" t="n"/>
      <c r="AD146" s="9" t="n"/>
      <c r="AE146" s="9" t="n"/>
      <c r="AF146" s="7" t="n"/>
      <c r="AG146" s="9" t="n"/>
      <c r="AH146" s="10">
        <f>IF(B146="","",TEXT(WEEKNUM(B146,2),"00"))</f>
        <v/>
      </c>
      <c r="AI146" s="10">
        <f>IF(B146="","",TEXT(B146,"mm"))</f>
        <v/>
      </c>
    </row>
    <row r="147">
      <c r="A147" s="6">
        <f>IF(D147="","",ROW()-2)</f>
        <v/>
      </c>
      <c r="B147" s="7" t="n"/>
      <c r="C147" s="8" t="n"/>
      <c r="D147" s="9" t="n"/>
      <c r="E147" s="9" t="n"/>
      <c r="F147" s="9" t="n"/>
      <c r="G147" s="9" t="n"/>
      <c r="H147" s="9" t="n"/>
      <c r="I147" s="9" t="n"/>
      <c r="J147" s="8" t="n"/>
      <c r="K147" s="10">
        <f>IF(OR(C147="",J147=""),"",IF((J147-C147)*1440&lt;=5,"Sim","Não"))</f>
        <v/>
      </c>
      <c r="L147" s="9" t="n"/>
      <c r="M147" s="8" t="n"/>
      <c r="N147" s="8" t="n"/>
      <c r="O147" s="10">
        <f>IF(OR(M147="",N147=""),"",IF((N147-M147)*1440&lt;=15,"Sim","Não"))</f>
        <v/>
      </c>
      <c r="P147" s="9" t="n"/>
      <c r="Q147" s="9" t="n"/>
      <c r="R147" s="9" t="n"/>
      <c r="S147" s="9" t="n"/>
      <c r="T147" s="9" t="n"/>
      <c r="U147" s="11" t="n"/>
      <c r="V147" s="9" t="n"/>
      <c r="W147" s="9" t="n"/>
      <c r="X147" s="7" t="n"/>
      <c r="Y147" s="12" t="n"/>
      <c r="Z147" s="9" t="n"/>
      <c r="AA147" s="7" t="n"/>
      <c r="AB147" s="13">
        <f>IF(OR(Z147="",AA147=""),"",IF(VLOOKUP(Z147,LISTAS!$H$3:$I$12,2,FALSE)=0,"não volta",AA147+VLOOKUP(Z147,LISTAS!$H$3:$I$12,2,FALSE)))</f>
        <v/>
      </c>
      <c r="AC147" s="9" t="n"/>
      <c r="AD147" s="9" t="n"/>
      <c r="AE147" s="9" t="n"/>
      <c r="AF147" s="7" t="n"/>
      <c r="AG147" s="9" t="n"/>
      <c r="AH147" s="10">
        <f>IF(B147="","",TEXT(WEEKNUM(B147,2),"00"))</f>
        <v/>
      </c>
      <c r="AI147" s="10">
        <f>IF(B147="","",TEXT(B147,"mm"))</f>
        <v/>
      </c>
    </row>
    <row r="148">
      <c r="A148" s="6">
        <f>IF(D148="","",ROW()-2)</f>
        <v/>
      </c>
      <c r="B148" s="7" t="n"/>
      <c r="C148" s="8" t="n"/>
      <c r="D148" s="9" t="n"/>
      <c r="E148" s="9" t="n"/>
      <c r="F148" s="9" t="n"/>
      <c r="G148" s="9" t="n"/>
      <c r="H148" s="9" t="n"/>
      <c r="I148" s="9" t="n"/>
      <c r="J148" s="8" t="n"/>
      <c r="K148" s="10">
        <f>IF(OR(C148="",J148=""),"",IF((J148-C148)*1440&lt;=5,"Sim","Não"))</f>
        <v/>
      </c>
      <c r="L148" s="9" t="n"/>
      <c r="M148" s="8" t="n"/>
      <c r="N148" s="8" t="n"/>
      <c r="O148" s="10">
        <f>IF(OR(M148="",N148=""),"",IF((N148-M148)*1440&lt;=15,"Sim","Não"))</f>
        <v/>
      </c>
      <c r="P148" s="9" t="n"/>
      <c r="Q148" s="9" t="n"/>
      <c r="R148" s="9" t="n"/>
      <c r="S148" s="9" t="n"/>
      <c r="T148" s="9" t="n"/>
      <c r="U148" s="11" t="n"/>
      <c r="V148" s="9" t="n"/>
      <c r="W148" s="9" t="n"/>
      <c r="X148" s="7" t="n"/>
      <c r="Y148" s="12" t="n"/>
      <c r="Z148" s="9" t="n"/>
      <c r="AA148" s="7" t="n"/>
      <c r="AB148" s="13">
        <f>IF(OR(Z148="",AA148=""),"",IF(VLOOKUP(Z148,LISTAS!$H$3:$I$12,2,FALSE)=0,"não volta",AA148+VLOOKUP(Z148,LISTAS!$H$3:$I$12,2,FALSE)))</f>
        <v/>
      </c>
      <c r="AC148" s="9" t="n"/>
      <c r="AD148" s="9" t="n"/>
      <c r="AE148" s="9" t="n"/>
      <c r="AF148" s="7" t="n"/>
      <c r="AG148" s="9" t="n"/>
      <c r="AH148" s="10">
        <f>IF(B148="","",TEXT(WEEKNUM(B148,2),"00"))</f>
        <v/>
      </c>
      <c r="AI148" s="10">
        <f>IF(B148="","",TEXT(B148,"mm"))</f>
        <v/>
      </c>
    </row>
    <row r="149">
      <c r="A149" s="6">
        <f>IF(D149="","",ROW()-2)</f>
        <v/>
      </c>
      <c r="B149" s="7" t="n"/>
      <c r="C149" s="8" t="n"/>
      <c r="D149" s="9" t="n"/>
      <c r="E149" s="9" t="n"/>
      <c r="F149" s="9" t="n"/>
      <c r="G149" s="9" t="n"/>
      <c r="H149" s="9" t="n"/>
      <c r="I149" s="9" t="n"/>
      <c r="J149" s="8" t="n"/>
      <c r="K149" s="10">
        <f>IF(OR(C149="",J149=""),"",IF((J149-C149)*1440&lt;=5,"Sim","Não"))</f>
        <v/>
      </c>
      <c r="L149" s="9" t="n"/>
      <c r="M149" s="8" t="n"/>
      <c r="N149" s="8" t="n"/>
      <c r="O149" s="10">
        <f>IF(OR(M149="",N149=""),"",IF((N149-M149)*1440&lt;=15,"Sim","Não"))</f>
        <v/>
      </c>
      <c r="P149" s="9" t="n"/>
      <c r="Q149" s="9" t="n"/>
      <c r="R149" s="9" t="n"/>
      <c r="S149" s="9" t="n"/>
      <c r="T149" s="9" t="n"/>
      <c r="U149" s="11" t="n"/>
      <c r="V149" s="9" t="n"/>
      <c r="W149" s="9" t="n"/>
      <c r="X149" s="7" t="n"/>
      <c r="Y149" s="12" t="n"/>
      <c r="Z149" s="9" t="n"/>
      <c r="AA149" s="7" t="n"/>
      <c r="AB149" s="13">
        <f>IF(OR(Z149="",AA149=""),"",IF(VLOOKUP(Z149,LISTAS!$H$3:$I$12,2,FALSE)=0,"não volta",AA149+VLOOKUP(Z149,LISTAS!$H$3:$I$12,2,FALSE)))</f>
        <v/>
      </c>
      <c r="AC149" s="9" t="n"/>
      <c r="AD149" s="9" t="n"/>
      <c r="AE149" s="9" t="n"/>
      <c r="AF149" s="7" t="n"/>
      <c r="AG149" s="9" t="n"/>
      <c r="AH149" s="10">
        <f>IF(B149="","",TEXT(WEEKNUM(B149,2),"00"))</f>
        <v/>
      </c>
      <c r="AI149" s="10">
        <f>IF(B149="","",TEXT(B149,"mm"))</f>
        <v/>
      </c>
    </row>
    <row r="150">
      <c r="A150" s="6">
        <f>IF(D150="","",ROW()-2)</f>
        <v/>
      </c>
      <c r="B150" s="7" t="n"/>
      <c r="C150" s="8" t="n"/>
      <c r="D150" s="9" t="n"/>
      <c r="E150" s="9" t="n"/>
      <c r="F150" s="9" t="n"/>
      <c r="G150" s="9" t="n"/>
      <c r="H150" s="9" t="n"/>
      <c r="I150" s="9" t="n"/>
      <c r="J150" s="8" t="n"/>
      <c r="K150" s="10">
        <f>IF(OR(C150="",J150=""),"",IF((J150-C150)*1440&lt;=5,"Sim","Não"))</f>
        <v/>
      </c>
      <c r="L150" s="9" t="n"/>
      <c r="M150" s="8" t="n"/>
      <c r="N150" s="8" t="n"/>
      <c r="O150" s="10">
        <f>IF(OR(M150="",N150=""),"",IF((N150-M150)*1440&lt;=15,"Sim","Não"))</f>
        <v/>
      </c>
      <c r="P150" s="9" t="n"/>
      <c r="Q150" s="9" t="n"/>
      <c r="R150" s="9" t="n"/>
      <c r="S150" s="9" t="n"/>
      <c r="T150" s="9" t="n"/>
      <c r="U150" s="11" t="n"/>
      <c r="V150" s="9" t="n"/>
      <c r="W150" s="9" t="n"/>
      <c r="X150" s="7" t="n"/>
      <c r="Y150" s="12" t="n"/>
      <c r="Z150" s="9" t="n"/>
      <c r="AA150" s="7" t="n"/>
      <c r="AB150" s="13">
        <f>IF(OR(Z150="",AA150=""),"",IF(VLOOKUP(Z150,LISTAS!$H$3:$I$12,2,FALSE)=0,"não volta",AA150+VLOOKUP(Z150,LISTAS!$H$3:$I$12,2,FALSE)))</f>
        <v/>
      </c>
      <c r="AC150" s="9" t="n"/>
      <c r="AD150" s="9" t="n"/>
      <c r="AE150" s="9" t="n"/>
      <c r="AF150" s="7" t="n"/>
      <c r="AG150" s="9" t="n"/>
      <c r="AH150" s="10">
        <f>IF(B150="","",TEXT(WEEKNUM(B150,2),"00"))</f>
        <v/>
      </c>
      <c r="AI150" s="10">
        <f>IF(B150="","",TEXT(B150,"mm"))</f>
        <v/>
      </c>
    </row>
    <row r="151">
      <c r="A151" s="6">
        <f>IF(D151="","",ROW()-2)</f>
        <v/>
      </c>
      <c r="B151" s="7" t="n"/>
      <c r="C151" s="8" t="n"/>
      <c r="D151" s="9" t="n"/>
      <c r="E151" s="9" t="n"/>
      <c r="F151" s="9" t="n"/>
      <c r="G151" s="9" t="n"/>
      <c r="H151" s="9" t="n"/>
      <c r="I151" s="9" t="n"/>
      <c r="J151" s="8" t="n"/>
      <c r="K151" s="10">
        <f>IF(OR(C151="",J151=""),"",IF((J151-C151)*1440&lt;=5,"Sim","Não"))</f>
        <v/>
      </c>
      <c r="L151" s="9" t="n"/>
      <c r="M151" s="8" t="n"/>
      <c r="N151" s="8" t="n"/>
      <c r="O151" s="10">
        <f>IF(OR(M151="",N151=""),"",IF((N151-M151)*1440&lt;=15,"Sim","Não"))</f>
        <v/>
      </c>
      <c r="P151" s="9" t="n"/>
      <c r="Q151" s="9" t="n"/>
      <c r="R151" s="9" t="n"/>
      <c r="S151" s="9" t="n"/>
      <c r="T151" s="9" t="n"/>
      <c r="U151" s="11" t="n"/>
      <c r="V151" s="9" t="n"/>
      <c r="W151" s="9" t="n"/>
      <c r="X151" s="7" t="n"/>
      <c r="Y151" s="12" t="n"/>
      <c r="Z151" s="9" t="n"/>
      <c r="AA151" s="7" t="n"/>
      <c r="AB151" s="13">
        <f>IF(OR(Z151="",AA151=""),"",IF(VLOOKUP(Z151,LISTAS!$H$3:$I$12,2,FALSE)=0,"não volta",AA151+VLOOKUP(Z151,LISTAS!$H$3:$I$12,2,FALSE)))</f>
        <v/>
      </c>
      <c r="AC151" s="9" t="n"/>
      <c r="AD151" s="9" t="n"/>
      <c r="AE151" s="9" t="n"/>
      <c r="AF151" s="7" t="n"/>
      <c r="AG151" s="9" t="n"/>
      <c r="AH151" s="10">
        <f>IF(B151="","",TEXT(WEEKNUM(B151,2),"00"))</f>
        <v/>
      </c>
      <c r="AI151" s="10">
        <f>IF(B151="","",TEXT(B151,"mm"))</f>
        <v/>
      </c>
    </row>
    <row r="152">
      <c r="A152" s="6">
        <f>IF(D152="","",ROW()-2)</f>
        <v/>
      </c>
      <c r="B152" s="7" t="n"/>
      <c r="C152" s="8" t="n"/>
      <c r="D152" s="9" t="n"/>
      <c r="E152" s="9" t="n"/>
      <c r="F152" s="9" t="n"/>
      <c r="G152" s="9" t="n"/>
      <c r="H152" s="9" t="n"/>
      <c r="I152" s="9" t="n"/>
      <c r="J152" s="8" t="n"/>
      <c r="K152" s="10">
        <f>IF(OR(C152="",J152=""),"",IF((J152-C152)*1440&lt;=5,"Sim","Não"))</f>
        <v/>
      </c>
      <c r="L152" s="9" t="n"/>
      <c r="M152" s="8" t="n"/>
      <c r="N152" s="8" t="n"/>
      <c r="O152" s="10">
        <f>IF(OR(M152="",N152=""),"",IF((N152-M152)*1440&lt;=15,"Sim","Não"))</f>
        <v/>
      </c>
      <c r="P152" s="9" t="n"/>
      <c r="Q152" s="9" t="n"/>
      <c r="R152" s="9" t="n"/>
      <c r="S152" s="9" t="n"/>
      <c r="T152" s="9" t="n"/>
      <c r="U152" s="11" t="n"/>
      <c r="V152" s="9" t="n"/>
      <c r="W152" s="9" t="n"/>
      <c r="X152" s="7" t="n"/>
      <c r="Y152" s="12" t="n"/>
      <c r="Z152" s="9" t="n"/>
      <c r="AA152" s="7" t="n"/>
      <c r="AB152" s="13">
        <f>IF(OR(Z152="",AA152=""),"",IF(VLOOKUP(Z152,LISTAS!$H$3:$I$12,2,FALSE)=0,"não volta",AA152+VLOOKUP(Z152,LISTAS!$H$3:$I$12,2,FALSE)))</f>
        <v/>
      </c>
      <c r="AC152" s="9" t="n"/>
      <c r="AD152" s="9" t="n"/>
      <c r="AE152" s="9" t="n"/>
      <c r="AF152" s="7" t="n"/>
      <c r="AG152" s="9" t="n"/>
      <c r="AH152" s="10">
        <f>IF(B152="","",TEXT(WEEKNUM(B152,2),"00"))</f>
        <v/>
      </c>
      <c r="AI152" s="10">
        <f>IF(B152="","",TEXT(B152,"mm"))</f>
        <v/>
      </c>
    </row>
    <row r="153">
      <c r="A153" s="6">
        <f>IF(D153="","",ROW()-2)</f>
        <v/>
      </c>
      <c r="B153" s="7" t="n"/>
      <c r="C153" s="8" t="n"/>
      <c r="D153" s="9" t="n"/>
      <c r="E153" s="9" t="n"/>
      <c r="F153" s="9" t="n"/>
      <c r="G153" s="9" t="n"/>
      <c r="H153" s="9" t="n"/>
      <c r="I153" s="9" t="n"/>
      <c r="J153" s="8" t="n"/>
      <c r="K153" s="10">
        <f>IF(OR(C153="",J153=""),"",IF((J153-C153)*1440&lt;=5,"Sim","Não"))</f>
        <v/>
      </c>
      <c r="L153" s="9" t="n"/>
      <c r="M153" s="8" t="n"/>
      <c r="N153" s="8" t="n"/>
      <c r="O153" s="10">
        <f>IF(OR(M153="",N153=""),"",IF((N153-M153)*1440&lt;=15,"Sim","Não"))</f>
        <v/>
      </c>
      <c r="P153" s="9" t="n"/>
      <c r="Q153" s="9" t="n"/>
      <c r="R153" s="9" t="n"/>
      <c r="S153" s="9" t="n"/>
      <c r="T153" s="9" t="n"/>
      <c r="U153" s="11" t="n"/>
      <c r="V153" s="9" t="n"/>
      <c r="W153" s="9" t="n"/>
      <c r="X153" s="7" t="n"/>
      <c r="Y153" s="12" t="n"/>
      <c r="Z153" s="9" t="n"/>
      <c r="AA153" s="7" t="n"/>
      <c r="AB153" s="13">
        <f>IF(OR(Z153="",AA153=""),"",IF(VLOOKUP(Z153,LISTAS!$H$3:$I$12,2,FALSE)=0,"não volta",AA153+VLOOKUP(Z153,LISTAS!$H$3:$I$12,2,FALSE)))</f>
        <v/>
      </c>
      <c r="AC153" s="9" t="n"/>
      <c r="AD153" s="9" t="n"/>
      <c r="AE153" s="9" t="n"/>
      <c r="AF153" s="7" t="n"/>
      <c r="AG153" s="9" t="n"/>
      <c r="AH153" s="10">
        <f>IF(B153="","",TEXT(WEEKNUM(B153,2),"00"))</f>
        <v/>
      </c>
      <c r="AI153" s="10">
        <f>IF(B153="","",TEXT(B153,"mm"))</f>
        <v/>
      </c>
    </row>
    <row r="154">
      <c r="A154" s="6">
        <f>IF(D154="","",ROW()-2)</f>
        <v/>
      </c>
      <c r="B154" s="7" t="n"/>
      <c r="C154" s="8" t="n"/>
      <c r="D154" s="9" t="n"/>
      <c r="E154" s="9" t="n"/>
      <c r="F154" s="9" t="n"/>
      <c r="G154" s="9" t="n"/>
      <c r="H154" s="9" t="n"/>
      <c r="I154" s="9" t="n"/>
      <c r="J154" s="8" t="n"/>
      <c r="K154" s="10">
        <f>IF(OR(C154="",J154=""),"",IF((J154-C154)*1440&lt;=5,"Sim","Não"))</f>
        <v/>
      </c>
      <c r="L154" s="9" t="n"/>
      <c r="M154" s="8" t="n"/>
      <c r="N154" s="8" t="n"/>
      <c r="O154" s="10">
        <f>IF(OR(M154="",N154=""),"",IF((N154-M154)*1440&lt;=15,"Sim","Não"))</f>
        <v/>
      </c>
      <c r="P154" s="9" t="n"/>
      <c r="Q154" s="9" t="n"/>
      <c r="R154" s="9" t="n"/>
      <c r="S154" s="9" t="n"/>
      <c r="T154" s="9" t="n"/>
      <c r="U154" s="11" t="n"/>
      <c r="V154" s="9" t="n"/>
      <c r="W154" s="9" t="n"/>
      <c r="X154" s="7" t="n"/>
      <c r="Y154" s="12" t="n"/>
      <c r="Z154" s="9" t="n"/>
      <c r="AA154" s="7" t="n"/>
      <c r="AB154" s="13">
        <f>IF(OR(Z154="",AA154=""),"",IF(VLOOKUP(Z154,LISTAS!$H$3:$I$12,2,FALSE)=0,"não volta",AA154+VLOOKUP(Z154,LISTAS!$H$3:$I$12,2,FALSE)))</f>
        <v/>
      </c>
      <c r="AC154" s="9" t="n"/>
      <c r="AD154" s="9" t="n"/>
      <c r="AE154" s="9" t="n"/>
      <c r="AF154" s="7" t="n"/>
      <c r="AG154" s="9" t="n"/>
      <c r="AH154" s="10">
        <f>IF(B154="","",TEXT(WEEKNUM(B154,2),"00"))</f>
        <v/>
      </c>
      <c r="AI154" s="10">
        <f>IF(B154="","",TEXT(B154,"mm"))</f>
        <v/>
      </c>
    </row>
    <row r="155">
      <c r="A155" s="6">
        <f>IF(D155="","",ROW()-2)</f>
        <v/>
      </c>
      <c r="B155" s="7" t="n"/>
      <c r="C155" s="8" t="n"/>
      <c r="D155" s="9" t="n"/>
      <c r="E155" s="9" t="n"/>
      <c r="F155" s="9" t="n"/>
      <c r="G155" s="9" t="n"/>
      <c r="H155" s="9" t="n"/>
      <c r="I155" s="9" t="n"/>
      <c r="J155" s="8" t="n"/>
      <c r="K155" s="10">
        <f>IF(OR(C155="",J155=""),"",IF((J155-C155)*1440&lt;=5,"Sim","Não"))</f>
        <v/>
      </c>
      <c r="L155" s="9" t="n"/>
      <c r="M155" s="8" t="n"/>
      <c r="N155" s="8" t="n"/>
      <c r="O155" s="10">
        <f>IF(OR(M155="",N155=""),"",IF((N155-M155)*1440&lt;=15,"Sim","Não"))</f>
        <v/>
      </c>
      <c r="P155" s="9" t="n"/>
      <c r="Q155" s="9" t="n"/>
      <c r="R155" s="9" t="n"/>
      <c r="S155" s="9" t="n"/>
      <c r="T155" s="9" t="n"/>
      <c r="U155" s="11" t="n"/>
      <c r="V155" s="9" t="n"/>
      <c r="W155" s="9" t="n"/>
      <c r="X155" s="7" t="n"/>
      <c r="Y155" s="12" t="n"/>
      <c r="Z155" s="9" t="n"/>
      <c r="AA155" s="7" t="n"/>
      <c r="AB155" s="13">
        <f>IF(OR(Z155="",AA155=""),"",IF(VLOOKUP(Z155,LISTAS!$H$3:$I$12,2,FALSE)=0,"não volta",AA155+VLOOKUP(Z155,LISTAS!$H$3:$I$12,2,FALSE)))</f>
        <v/>
      </c>
      <c r="AC155" s="9" t="n"/>
      <c r="AD155" s="9" t="n"/>
      <c r="AE155" s="9" t="n"/>
      <c r="AF155" s="7" t="n"/>
      <c r="AG155" s="9" t="n"/>
      <c r="AH155" s="10">
        <f>IF(B155="","",TEXT(WEEKNUM(B155,2),"00"))</f>
        <v/>
      </c>
      <c r="AI155" s="10">
        <f>IF(B155="","",TEXT(B155,"mm"))</f>
        <v/>
      </c>
    </row>
    <row r="156">
      <c r="A156" s="6">
        <f>IF(D156="","",ROW()-2)</f>
        <v/>
      </c>
      <c r="B156" s="7" t="n"/>
      <c r="C156" s="8" t="n"/>
      <c r="D156" s="9" t="n"/>
      <c r="E156" s="9" t="n"/>
      <c r="F156" s="9" t="n"/>
      <c r="G156" s="9" t="n"/>
      <c r="H156" s="9" t="n"/>
      <c r="I156" s="9" t="n"/>
      <c r="J156" s="8" t="n"/>
      <c r="K156" s="10">
        <f>IF(OR(C156="",J156=""),"",IF((J156-C156)*1440&lt;=5,"Sim","Não"))</f>
        <v/>
      </c>
      <c r="L156" s="9" t="n"/>
      <c r="M156" s="8" t="n"/>
      <c r="N156" s="8" t="n"/>
      <c r="O156" s="10">
        <f>IF(OR(M156="",N156=""),"",IF((N156-M156)*1440&lt;=15,"Sim","Não"))</f>
        <v/>
      </c>
      <c r="P156" s="9" t="n"/>
      <c r="Q156" s="9" t="n"/>
      <c r="R156" s="9" t="n"/>
      <c r="S156" s="9" t="n"/>
      <c r="T156" s="9" t="n"/>
      <c r="U156" s="11" t="n"/>
      <c r="V156" s="9" t="n"/>
      <c r="W156" s="9" t="n"/>
      <c r="X156" s="7" t="n"/>
      <c r="Y156" s="12" t="n"/>
      <c r="Z156" s="9" t="n"/>
      <c r="AA156" s="7" t="n"/>
      <c r="AB156" s="13">
        <f>IF(OR(Z156="",AA156=""),"",IF(VLOOKUP(Z156,LISTAS!$H$3:$I$12,2,FALSE)=0,"não volta",AA156+VLOOKUP(Z156,LISTAS!$H$3:$I$12,2,FALSE)))</f>
        <v/>
      </c>
      <c r="AC156" s="9" t="n"/>
      <c r="AD156" s="9" t="n"/>
      <c r="AE156" s="9" t="n"/>
      <c r="AF156" s="7" t="n"/>
      <c r="AG156" s="9" t="n"/>
      <c r="AH156" s="10">
        <f>IF(B156="","",TEXT(WEEKNUM(B156,2),"00"))</f>
        <v/>
      </c>
      <c r="AI156" s="10">
        <f>IF(B156="","",TEXT(B156,"mm"))</f>
        <v/>
      </c>
    </row>
    <row r="157">
      <c r="A157" s="6">
        <f>IF(D157="","",ROW()-2)</f>
        <v/>
      </c>
      <c r="B157" s="7" t="n"/>
      <c r="C157" s="8" t="n"/>
      <c r="D157" s="9" t="n"/>
      <c r="E157" s="9" t="n"/>
      <c r="F157" s="9" t="n"/>
      <c r="G157" s="9" t="n"/>
      <c r="H157" s="9" t="n"/>
      <c r="I157" s="9" t="n"/>
      <c r="J157" s="8" t="n"/>
      <c r="K157" s="10">
        <f>IF(OR(C157="",J157=""),"",IF((J157-C157)*1440&lt;=5,"Sim","Não"))</f>
        <v/>
      </c>
      <c r="L157" s="9" t="n"/>
      <c r="M157" s="8" t="n"/>
      <c r="N157" s="8" t="n"/>
      <c r="O157" s="10">
        <f>IF(OR(M157="",N157=""),"",IF((N157-M157)*1440&lt;=15,"Sim","Não"))</f>
        <v/>
      </c>
      <c r="P157" s="9" t="n"/>
      <c r="Q157" s="9" t="n"/>
      <c r="R157" s="9" t="n"/>
      <c r="S157" s="9" t="n"/>
      <c r="T157" s="9" t="n"/>
      <c r="U157" s="11" t="n"/>
      <c r="V157" s="9" t="n"/>
      <c r="W157" s="9" t="n"/>
      <c r="X157" s="7" t="n"/>
      <c r="Y157" s="12" t="n"/>
      <c r="Z157" s="9" t="n"/>
      <c r="AA157" s="7" t="n"/>
      <c r="AB157" s="13">
        <f>IF(OR(Z157="",AA157=""),"",IF(VLOOKUP(Z157,LISTAS!$H$3:$I$12,2,FALSE)=0,"não volta",AA157+VLOOKUP(Z157,LISTAS!$H$3:$I$12,2,FALSE)))</f>
        <v/>
      </c>
      <c r="AC157" s="9" t="n"/>
      <c r="AD157" s="9" t="n"/>
      <c r="AE157" s="9" t="n"/>
      <c r="AF157" s="7" t="n"/>
      <c r="AG157" s="9" t="n"/>
      <c r="AH157" s="10">
        <f>IF(B157="","",TEXT(WEEKNUM(B157,2),"00"))</f>
        <v/>
      </c>
      <c r="AI157" s="10">
        <f>IF(B157="","",TEXT(B157,"mm"))</f>
        <v/>
      </c>
    </row>
    <row r="158">
      <c r="A158" s="6">
        <f>IF(D158="","",ROW()-2)</f>
        <v/>
      </c>
      <c r="B158" s="7" t="n"/>
      <c r="C158" s="8" t="n"/>
      <c r="D158" s="9" t="n"/>
      <c r="E158" s="9" t="n"/>
      <c r="F158" s="9" t="n"/>
      <c r="G158" s="9" t="n"/>
      <c r="H158" s="9" t="n"/>
      <c r="I158" s="9" t="n"/>
      <c r="J158" s="8" t="n"/>
      <c r="K158" s="10">
        <f>IF(OR(C158="",J158=""),"",IF((J158-C158)*1440&lt;=5,"Sim","Não"))</f>
        <v/>
      </c>
      <c r="L158" s="9" t="n"/>
      <c r="M158" s="8" t="n"/>
      <c r="N158" s="8" t="n"/>
      <c r="O158" s="10">
        <f>IF(OR(M158="",N158=""),"",IF((N158-M158)*1440&lt;=15,"Sim","Não"))</f>
        <v/>
      </c>
      <c r="P158" s="9" t="n"/>
      <c r="Q158" s="9" t="n"/>
      <c r="R158" s="9" t="n"/>
      <c r="S158" s="9" t="n"/>
      <c r="T158" s="9" t="n"/>
      <c r="U158" s="11" t="n"/>
      <c r="V158" s="9" t="n"/>
      <c r="W158" s="9" t="n"/>
      <c r="X158" s="7" t="n"/>
      <c r="Y158" s="12" t="n"/>
      <c r="Z158" s="9" t="n"/>
      <c r="AA158" s="7" t="n"/>
      <c r="AB158" s="13">
        <f>IF(OR(Z158="",AA158=""),"",IF(VLOOKUP(Z158,LISTAS!$H$3:$I$12,2,FALSE)=0,"não volta",AA158+VLOOKUP(Z158,LISTAS!$H$3:$I$12,2,FALSE)))</f>
        <v/>
      </c>
      <c r="AC158" s="9" t="n"/>
      <c r="AD158" s="9" t="n"/>
      <c r="AE158" s="9" t="n"/>
      <c r="AF158" s="7" t="n"/>
      <c r="AG158" s="9" t="n"/>
      <c r="AH158" s="10">
        <f>IF(B158="","",TEXT(WEEKNUM(B158,2),"00"))</f>
        <v/>
      </c>
      <c r="AI158" s="10">
        <f>IF(B158="","",TEXT(B158,"mm"))</f>
        <v/>
      </c>
    </row>
    <row r="159">
      <c r="A159" s="6">
        <f>IF(D159="","",ROW()-2)</f>
        <v/>
      </c>
      <c r="B159" s="7" t="n"/>
      <c r="C159" s="8" t="n"/>
      <c r="D159" s="9" t="n"/>
      <c r="E159" s="9" t="n"/>
      <c r="F159" s="9" t="n"/>
      <c r="G159" s="9" t="n"/>
      <c r="H159" s="9" t="n"/>
      <c r="I159" s="9" t="n"/>
      <c r="J159" s="8" t="n"/>
      <c r="K159" s="10">
        <f>IF(OR(C159="",J159=""),"",IF((J159-C159)*1440&lt;=5,"Sim","Não"))</f>
        <v/>
      </c>
      <c r="L159" s="9" t="n"/>
      <c r="M159" s="8" t="n"/>
      <c r="N159" s="8" t="n"/>
      <c r="O159" s="10">
        <f>IF(OR(M159="",N159=""),"",IF((N159-M159)*1440&lt;=15,"Sim","Não"))</f>
        <v/>
      </c>
      <c r="P159" s="9" t="n"/>
      <c r="Q159" s="9" t="n"/>
      <c r="R159" s="9" t="n"/>
      <c r="S159" s="9" t="n"/>
      <c r="T159" s="9" t="n"/>
      <c r="U159" s="11" t="n"/>
      <c r="V159" s="9" t="n"/>
      <c r="W159" s="9" t="n"/>
      <c r="X159" s="7" t="n"/>
      <c r="Y159" s="12" t="n"/>
      <c r="Z159" s="9" t="n"/>
      <c r="AA159" s="7" t="n"/>
      <c r="AB159" s="13">
        <f>IF(OR(Z159="",AA159=""),"",IF(VLOOKUP(Z159,LISTAS!$H$3:$I$12,2,FALSE)=0,"não volta",AA159+VLOOKUP(Z159,LISTAS!$H$3:$I$12,2,FALSE)))</f>
        <v/>
      </c>
      <c r="AC159" s="9" t="n"/>
      <c r="AD159" s="9" t="n"/>
      <c r="AE159" s="9" t="n"/>
      <c r="AF159" s="7" t="n"/>
      <c r="AG159" s="9" t="n"/>
      <c r="AH159" s="10">
        <f>IF(B159="","",TEXT(WEEKNUM(B159,2),"00"))</f>
        <v/>
      </c>
      <c r="AI159" s="10">
        <f>IF(B159="","",TEXT(B159,"mm"))</f>
        <v/>
      </c>
    </row>
    <row r="160">
      <c r="A160" s="6">
        <f>IF(D160="","",ROW()-2)</f>
        <v/>
      </c>
      <c r="B160" s="7" t="n"/>
      <c r="C160" s="8" t="n"/>
      <c r="D160" s="9" t="n"/>
      <c r="E160" s="9" t="n"/>
      <c r="F160" s="9" t="n"/>
      <c r="G160" s="9" t="n"/>
      <c r="H160" s="9" t="n"/>
      <c r="I160" s="9" t="n"/>
      <c r="J160" s="8" t="n"/>
      <c r="K160" s="10">
        <f>IF(OR(C160="",J160=""),"",IF((J160-C160)*1440&lt;=5,"Sim","Não"))</f>
        <v/>
      </c>
      <c r="L160" s="9" t="n"/>
      <c r="M160" s="8" t="n"/>
      <c r="N160" s="8" t="n"/>
      <c r="O160" s="10">
        <f>IF(OR(M160="",N160=""),"",IF((N160-M160)*1440&lt;=15,"Sim","Não"))</f>
        <v/>
      </c>
      <c r="P160" s="9" t="n"/>
      <c r="Q160" s="9" t="n"/>
      <c r="R160" s="9" t="n"/>
      <c r="S160" s="9" t="n"/>
      <c r="T160" s="9" t="n"/>
      <c r="U160" s="11" t="n"/>
      <c r="V160" s="9" t="n"/>
      <c r="W160" s="9" t="n"/>
      <c r="X160" s="7" t="n"/>
      <c r="Y160" s="12" t="n"/>
      <c r="Z160" s="9" t="n"/>
      <c r="AA160" s="7" t="n"/>
      <c r="AB160" s="13">
        <f>IF(OR(Z160="",AA160=""),"",IF(VLOOKUP(Z160,LISTAS!$H$3:$I$12,2,FALSE)=0,"não volta",AA160+VLOOKUP(Z160,LISTAS!$H$3:$I$12,2,FALSE)))</f>
        <v/>
      </c>
      <c r="AC160" s="9" t="n"/>
      <c r="AD160" s="9" t="n"/>
      <c r="AE160" s="9" t="n"/>
      <c r="AF160" s="7" t="n"/>
      <c r="AG160" s="9" t="n"/>
      <c r="AH160" s="10">
        <f>IF(B160="","",TEXT(WEEKNUM(B160,2),"00"))</f>
        <v/>
      </c>
      <c r="AI160" s="10">
        <f>IF(B160="","",TEXT(B160,"mm"))</f>
        <v/>
      </c>
    </row>
    <row r="161">
      <c r="A161" s="6">
        <f>IF(D161="","",ROW()-2)</f>
        <v/>
      </c>
      <c r="B161" s="7" t="n"/>
      <c r="C161" s="8" t="n"/>
      <c r="D161" s="9" t="n"/>
      <c r="E161" s="9" t="n"/>
      <c r="F161" s="9" t="n"/>
      <c r="G161" s="9" t="n"/>
      <c r="H161" s="9" t="n"/>
      <c r="I161" s="9" t="n"/>
      <c r="J161" s="8" t="n"/>
      <c r="K161" s="10">
        <f>IF(OR(C161="",J161=""),"",IF((J161-C161)*1440&lt;=5,"Sim","Não"))</f>
        <v/>
      </c>
      <c r="L161" s="9" t="n"/>
      <c r="M161" s="8" t="n"/>
      <c r="N161" s="8" t="n"/>
      <c r="O161" s="10">
        <f>IF(OR(M161="",N161=""),"",IF((N161-M161)*1440&lt;=15,"Sim","Não"))</f>
        <v/>
      </c>
      <c r="P161" s="9" t="n"/>
      <c r="Q161" s="9" t="n"/>
      <c r="R161" s="9" t="n"/>
      <c r="S161" s="9" t="n"/>
      <c r="T161" s="9" t="n"/>
      <c r="U161" s="11" t="n"/>
      <c r="V161" s="9" t="n"/>
      <c r="W161" s="9" t="n"/>
      <c r="X161" s="7" t="n"/>
      <c r="Y161" s="12" t="n"/>
      <c r="Z161" s="9" t="n"/>
      <c r="AA161" s="7" t="n"/>
      <c r="AB161" s="13">
        <f>IF(OR(Z161="",AA161=""),"",IF(VLOOKUP(Z161,LISTAS!$H$3:$I$12,2,FALSE)=0,"não volta",AA161+VLOOKUP(Z161,LISTAS!$H$3:$I$12,2,FALSE)))</f>
        <v/>
      </c>
      <c r="AC161" s="9" t="n"/>
      <c r="AD161" s="9" t="n"/>
      <c r="AE161" s="9" t="n"/>
      <c r="AF161" s="7" t="n"/>
      <c r="AG161" s="9" t="n"/>
      <c r="AH161" s="10">
        <f>IF(B161="","",TEXT(WEEKNUM(B161,2),"00"))</f>
        <v/>
      </c>
      <c r="AI161" s="10">
        <f>IF(B161="","",TEXT(B161,"mm"))</f>
        <v/>
      </c>
    </row>
    <row r="162">
      <c r="A162" s="6">
        <f>IF(D162="","",ROW()-2)</f>
        <v/>
      </c>
      <c r="B162" s="7" t="n"/>
      <c r="C162" s="8" t="n"/>
      <c r="D162" s="9" t="n"/>
      <c r="E162" s="9" t="n"/>
      <c r="F162" s="9" t="n"/>
      <c r="G162" s="9" t="n"/>
      <c r="H162" s="9" t="n"/>
      <c r="I162" s="9" t="n"/>
      <c r="J162" s="8" t="n"/>
      <c r="K162" s="10">
        <f>IF(OR(C162="",J162=""),"",IF((J162-C162)*1440&lt;=5,"Sim","Não"))</f>
        <v/>
      </c>
      <c r="L162" s="9" t="n"/>
      <c r="M162" s="8" t="n"/>
      <c r="N162" s="8" t="n"/>
      <c r="O162" s="10">
        <f>IF(OR(M162="",N162=""),"",IF((N162-M162)*1440&lt;=15,"Sim","Não"))</f>
        <v/>
      </c>
      <c r="P162" s="9" t="n"/>
      <c r="Q162" s="9" t="n"/>
      <c r="R162" s="9" t="n"/>
      <c r="S162" s="9" t="n"/>
      <c r="T162" s="9" t="n"/>
      <c r="U162" s="11" t="n"/>
      <c r="V162" s="9" t="n"/>
      <c r="W162" s="9" t="n"/>
      <c r="X162" s="7" t="n"/>
      <c r="Y162" s="12" t="n"/>
      <c r="Z162" s="9" t="n"/>
      <c r="AA162" s="7" t="n"/>
      <c r="AB162" s="13">
        <f>IF(OR(Z162="",AA162=""),"",IF(VLOOKUP(Z162,LISTAS!$H$3:$I$12,2,FALSE)=0,"não volta",AA162+VLOOKUP(Z162,LISTAS!$H$3:$I$12,2,FALSE)))</f>
        <v/>
      </c>
      <c r="AC162" s="9" t="n"/>
      <c r="AD162" s="9" t="n"/>
      <c r="AE162" s="9" t="n"/>
      <c r="AF162" s="7" t="n"/>
      <c r="AG162" s="9" t="n"/>
      <c r="AH162" s="10">
        <f>IF(B162="","",TEXT(WEEKNUM(B162,2),"00"))</f>
        <v/>
      </c>
      <c r="AI162" s="10">
        <f>IF(B162="","",TEXT(B162,"mm"))</f>
        <v/>
      </c>
    </row>
    <row r="163">
      <c r="A163" s="6">
        <f>IF(D163="","",ROW()-2)</f>
        <v/>
      </c>
      <c r="B163" s="7" t="n"/>
      <c r="C163" s="8" t="n"/>
      <c r="D163" s="9" t="n"/>
      <c r="E163" s="9" t="n"/>
      <c r="F163" s="9" t="n"/>
      <c r="G163" s="9" t="n"/>
      <c r="H163" s="9" t="n"/>
      <c r="I163" s="9" t="n"/>
      <c r="J163" s="8" t="n"/>
      <c r="K163" s="10">
        <f>IF(OR(C163="",J163=""),"",IF((J163-C163)*1440&lt;=5,"Sim","Não"))</f>
        <v/>
      </c>
      <c r="L163" s="9" t="n"/>
      <c r="M163" s="8" t="n"/>
      <c r="N163" s="8" t="n"/>
      <c r="O163" s="10">
        <f>IF(OR(M163="",N163=""),"",IF((N163-M163)*1440&lt;=15,"Sim","Não"))</f>
        <v/>
      </c>
      <c r="P163" s="9" t="n"/>
      <c r="Q163" s="9" t="n"/>
      <c r="R163" s="9" t="n"/>
      <c r="S163" s="9" t="n"/>
      <c r="T163" s="9" t="n"/>
      <c r="U163" s="11" t="n"/>
      <c r="V163" s="9" t="n"/>
      <c r="W163" s="9" t="n"/>
      <c r="X163" s="7" t="n"/>
      <c r="Y163" s="12" t="n"/>
      <c r="Z163" s="9" t="n"/>
      <c r="AA163" s="7" t="n"/>
      <c r="AB163" s="13">
        <f>IF(OR(Z163="",AA163=""),"",IF(VLOOKUP(Z163,LISTAS!$H$3:$I$12,2,FALSE)=0,"não volta",AA163+VLOOKUP(Z163,LISTAS!$H$3:$I$12,2,FALSE)))</f>
        <v/>
      </c>
      <c r="AC163" s="9" t="n"/>
      <c r="AD163" s="9" t="n"/>
      <c r="AE163" s="9" t="n"/>
      <c r="AF163" s="7" t="n"/>
      <c r="AG163" s="9" t="n"/>
      <c r="AH163" s="10">
        <f>IF(B163="","",TEXT(WEEKNUM(B163,2),"00"))</f>
        <v/>
      </c>
      <c r="AI163" s="10">
        <f>IF(B163="","",TEXT(B163,"mm"))</f>
        <v/>
      </c>
    </row>
    <row r="164">
      <c r="A164" s="6">
        <f>IF(D164="","",ROW()-2)</f>
        <v/>
      </c>
      <c r="B164" s="7" t="n"/>
      <c r="C164" s="8" t="n"/>
      <c r="D164" s="9" t="n"/>
      <c r="E164" s="9" t="n"/>
      <c r="F164" s="9" t="n"/>
      <c r="G164" s="9" t="n"/>
      <c r="H164" s="9" t="n"/>
      <c r="I164" s="9" t="n"/>
      <c r="J164" s="8" t="n"/>
      <c r="K164" s="10">
        <f>IF(OR(C164="",J164=""),"",IF((J164-C164)*1440&lt;=5,"Sim","Não"))</f>
        <v/>
      </c>
      <c r="L164" s="9" t="n"/>
      <c r="M164" s="8" t="n"/>
      <c r="N164" s="8" t="n"/>
      <c r="O164" s="10">
        <f>IF(OR(M164="",N164=""),"",IF((N164-M164)*1440&lt;=15,"Sim","Não"))</f>
        <v/>
      </c>
      <c r="P164" s="9" t="n"/>
      <c r="Q164" s="9" t="n"/>
      <c r="R164" s="9" t="n"/>
      <c r="S164" s="9" t="n"/>
      <c r="T164" s="9" t="n"/>
      <c r="U164" s="11" t="n"/>
      <c r="V164" s="9" t="n"/>
      <c r="W164" s="9" t="n"/>
      <c r="X164" s="7" t="n"/>
      <c r="Y164" s="12" t="n"/>
      <c r="Z164" s="9" t="n"/>
      <c r="AA164" s="7" t="n"/>
      <c r="AB164" s="13">
        <f>IF(OR(Z164="",AA164=""),"",IF(VLOOKUP(Z164,LISTAS!$H$3:$I$12,2,FALSE)=0,"não volta",AA164+VLOOKUP(Z164,LISTAS!$H$3:$I$12,2,FALSE)))</f>
        <v/>
      </c>
      <c r="AC164" s="9" t="n"/>
      <c r="AD164" s="9" t="n"/>
      <c r="AE164" s="9" t="n"/>
      <c r="AF164" s="7" t="n"/>
      <c r="AG164" s="9" t="n"/>
      <c r="AH164" s="10">
        <f>IF(B164="","",TEXT(WEEKNUM(B164,2),"00"))</f>
        <v/>
      </c>
      <c r="AI164" s="10">
        <f>IF(B164="","",TEXT(B164,"mm"))</f>
        <v/>
      </c>
    </row>
    <row r="165">
      <c r="A165" s="6">
        <f>IF(D165="","",ROW()-2)</f>
        <v/>
      </c>
      <c r="B165" s="7" t="n"/>
      <c r="C165" s="8" t="n"/>
      <c r="D165" s="9" t="n"/>
      <c r="E165" s="9" t="n"/>
      <c r="F165" s="9" t="n"/>
      <c r="G165" s="9" t="n"/>
      <c r="H165" s="9" t="n"/>
      <c r="I165" s="9" t="n"/>
      <c r="J165" s="8" t="n"/>
      <c r="K165" s="10">
        <f>IF(OR(C165="",J165=""),"",IF((J165-C165)*1440&lt;=5,"Sim","Não"))</f>
        <v/>
      </c>
      <c r="L165" s="9" t="n"/>
      <c r="M165" s="8" t="n"/>
      <c r="N165" s="8" t="n"/>
      <c r="O165" s="10">
        <f>IF(OR(M165="",N165=""),"",IF((N165-M165)*1440&lt;=15,"Sim","Não"))</f>
        <v/>
      </c>
      <c r="P165" s="9" t="n"/>
      <c r="Q165" s="9" t="n"/>
      <c r="R165" s="9" t="n"/>
      <c r="S165" s="9" t="n"/>
      <c r="T165" s="9" t="n"/>
      <c r="U165" s="11" t="n"/>
      <c r="V165" s="9" t="n"/>
      <c r="W165" s="9" t="n"/>
      <c r="X165" s="7" t="n"/>
      <c r="Y165" s="12" t="n"/>
      <c r="Z165" s="9" t="n"/>
      <c r="AA165" s="7" t="n"/>
      <c r="AB165" s="13">
        <f>IF(OR(Z165="",AA165=""),"",IF(VLOOKUP(Z165,LISTAS!$H$3:$I$12,2,FALSE)=0,"não volta",AA165+VLOOKUP(Z165,LISTAS!$H$3:$I$12,2,FALSE)))</f>
        <v/>
      </c>
      <c r="AC165" s="9" t="n"/>
      <c r="AD165" s="9" t="n"/>
      <c r="AE165" s="9" t="n"/>
      <c r="AF165" s="7" t="n"/>
      <c r="AG165" s="9" t="n"/>
      <c r="AH165" s="10">
        <f>IF(B165="","",TEXT(WEEKNUM(B165,2),"00"))</f>
        <v/>
      </c>
      <c r="AI165" s="10">
        <f>IF(B165="","",TEXT(B165,"mm"))</f>
        <v/>
      </c>
    </row>
    <row r="166">
      <c r="A166" s="6">
        <f>IF(D166="","",ROW()-2)</f>
        <v/>
      </c>
      <c r="B166" s="7" t="n"/>
      <c r="C166" s="8" t="n"/>
      <c r="D166" s="9" t="n"/>
      <c r="E166" s="9" t="n"/>
      <c r="F166" s="9" t="n"/>
      <c r="G166" s="9" t="n"/>
      <c r="H166" s="9" t="n"/>
      <c r="I166" s="9" t="n"/>
      <c r="J166" s="8" t="n"/>
      <c r="K166" s="10">
        <f>IF(OR(C166="",J166=""),"",IF((J166-C166)*1440&lt;=5,"Sim","Não"))</f>
        <v/>
      </c>
      <c r="L166" s="9" t="n"/>
      <c r="M166" s="8" t="n"/>
      <c r="N166" s="8" t="n"/>
      <c r="O166" s="10">
        <f>IF(OR(M166="",N166=""),"",IF((N166-M166)*1440&lt;=15,"Sim","Não"))</f>
        <v/>
      </c>
      <c r="P166" s="9" t="n"/>
      <c r="Q166" s="9" t="n"/>
      <c r="R166" s="9" t="n"/>
      <c r="S166" s="9" t="n"/>
      <c r="T166" s="9" t="n"/>
      <c r="U166" s="11" t="n"/>
      <c r="V166" s="9" t="n"/>
      <c r="W166" s="9" t="n"/>
      <c r="X166" s="7" t="n"/>
      <c r="Y166" s="12" t="n"/>
      <c r="Z166" s="9" t="n"/>
      <c r="AA166" s="7" t="n"/>
      <c r="AB166" s="13">
        <f>IF(OR(Z166="",AA166=""),"",IF(VLOOKUP(Z166,LISTAS!$H$3:$I$12,2,FALSE)=0,"não volta",AA166+VLOOKUP(Z166,LISTAS!$H$3:$I$12,2,FALSE)))</f>
        <v/>
      </c>
      <c r="AC166" s="9" t="n"/>
      <c r="AD166" s="9" t="n"/>
      <c r="AE166" s="9" t="n"/>
      <c r="AF166" s="7" t="n"/>
      <c r="AG166" s="9" t="n"/>
      <c r="AH166" s="10">
        <f>IF(B166="","",TEXT(WEEKNUM(B166,2),"00"))</f>
        <v/>
      </c>
      <c r="AI166" s="10">
        <f>IF(B166="","",TEXT(B166,"mm"))</f>
        <v/>
      </c>
    </row>
    <row r="167">
      <c r="A167" s="6">
        <f>IF(D167="","",ROW()-2)</f>
        <v/>
      </c>
      <c r="B167" s="7" t="n"/>
      <c r="C167" s="8" t="n"/>
      <c r="D167" s="9" t="n"/>
      <c r="E167" s="9" t="n"/>
      <c r="F167" s="9" t="n"/>
      <c r="G167" s="9" t="n"/>
      <c r="H167" s="9" t="n"/>
      <c r="I167" s="9" t="n"/>
      <c r="J167" s="8" t="n"/>
      <c r="K167" s="10">
        <f>IF(OR(C167="",J167=""),"",IF((J167-C167)*1440&lt;=5,"Sim","Não"))</f>
        <v/>
      </c>
      <c r="L167" s="9" t="n"/>
      <c r="M167" s="8" t="n"/>
      <c r="N167" s="8" t="n"/>
      <c r="O167" s="10">
        <f>IF(OR(M167="",N167=""),"",IF((N167-M167)*1440&lt;=15,"Sim","Não"))</f>
        <v/>
      </c>
      <c r="P167" s="9" t="n"/>
      <c r="Q167" s="9" t="n"/>
      <c r="R167" s="9" t="n"/>
      <c r="S167" s="9" t="n"/>
      <c r="T167" s="9" t="n"/>
      <c r="U167" s="11" t="n"/>
      <c r="V167" s="9" t="n"/>
      <c r="W167" s="9" t="n"/>
      <c r="X167" s="7" t="n"/>
      <c r="Y167" s="12" t="n"/>
      <c r="Z167" s="9" t="n"/>
      <c r="AA167" s="7" t="n"/>
      <c r="AB167" s="13">
        <f>IF(OR(Z167="",AA167=""),"",IF(VLOOKUP(Z167,LISTAS!$H$3:$I$12,2,FALSE)=0,"não volta",AA167+VLOOKUP(Z167,LISTAS!$H$3:$I$12,2,FALSE)))</f>
        <v/>
      </c>
      <c r="AC167" s="9" t="n"/>
      <c r="AD167" s="9" t="n"/>
      <c r="AE167" s="9" t="n"/>
      <c r="AF167" s="7" t="n"/>
      <c r="AG167" s="9" t="n"/>
      <c r="AH167" s="10">
        <f>IF(B167="","",TEXT(WEEKNUM(B167,2),"00"))</f>
        <v/>
      </c>
      <c r="AI167" s="10">
        <f>IF(B167="","",TEXT(B167,"mm"))</f>
        <v/>
      </c>
    </row>
    <row r="168">
      <c r="A168" s="6">
        <f>IF(D168="","",ROW()-2)</f>
        <v/>
      </c>
      <c r="B168" s="7" t="n"/>
      <c r="C168" s="8" t="n"/>
      <c r="D168" s="9" t="n"/>
      <c r="E168" s="9" t="n"/>
      <c r="F168" s="9" t="n"/>
      <c r="G168" s="9" t="n"/>
      <c r="H168" s="9" t="n"/>
      <c r="I168" s="9" t="n"/>
      <c r="J168" s="8" t="n"/>
      <c r="K168" s="10">
        <f>IF(OR(C168="",J168=""),"",IF((J168-C168)*1440&lt;=5,"Sim","Não"))</f>
        <v/>
      </c>
      <c r="L168" s="9" t="n"/>
      <c r="M168" s="8" t="n"/>
      <c r="N168" s="8" t="n"/>
      <c r="O168" s="10">
        <f>IF(OR(M168="",N168=""),"",IF((N168-M168)*1440&lt;=15,"Sim","Não"))</f>
        <v/>
      </c>
      <c r="P168" s="9" t="n"/>
      <c r="Q168" s="9" t="n"/>
      <c r="R168" s="9" t="n"/>
      <c r="S168" s="9" t="n"/>
      <c r="T168" s="9" t="n"/>
      <c r="U168" s="11" t="n"/>
      <c r="V168" s="9" t="n"/>
      <c r="W168" s="9" t="n"/>
      <c r="X168" s="7" t="n"/>
      <c r="Y168" s="12" t="n"/>
      <c r="Z168" s="9" t="n"/>
      <c r="AA168" s="7" t="n"/>
      <c r="AB168" s="13">
        <f>IF(OR(Z168="",AA168=""),"",IF(VLOOKUP(Z168,LISTAS!$H$3:$I$12,2,FALSE)=0,"não volta",AA168+VLOOKUP(Z168,LISTAS!$H$3:$I$12,2,FALSE)))</f>
        <v/>
      </c>
      <c r="AC168" s="9" t="n"/>
      <c r="AD168" s="9" t="n"/>
      <c r="AE168" s="9" t="n"/>
      <c r="AF168" s="7" t="n"/>
      <c r="AG168" s="9" t="n"/>
      <c r="AH168" s="10">
        <f>IF(B168="","",TEXT(WEEKNUM(B168,2),"00"))</f>
        <v/>
      </c>
      <c r="AI168" s="10">
        <f>IF(B168="","",TEXT(B168,"mm"))</f>
        <v/>
      </c>
    </row>
    <row r="169">
      <c r="A169" s="6">
        <f>IF(D169="","",ROW()-2)</f>
        <v/>
      </c>
      <c r="B169" s="7" t="n"/>
      <c r="C169" s="8" t="n"/>
      <c r="D169" s="9" t="n"/>
      <c r="E169" s="9" t="n"/>
      <c r="F169" s="9" t="n"/>
      <c r="G169" s="9" t="n"/>
      <c r="H169" s="9" t="n"/>
      <c r="I169" s="9" t="n"/>
      <c r="J169" s="8" t="n"/>
      <c r="K169" s="10">
        <f>IF(OR(C169="",J169=""),"",IF((J169-C169)*1440&lt;=5,"Sim","Não"))</f>
        <v/>
      </c>
      <c r="L169" s="9" t="n"/>
      <c r="M169" s="8" t="n"/>
      <c r="N169" s="8" t="n"/>
      <c r="O169" s="10">
        <f>IF(OR(M169="",N169=""),"",IF((N169-M169)*1440&lt;=15,"Sim","Não"))</f>
        <v/>
      </c>
      <c r="P169" s="9" t="n"/>
      <c r="Q169" s="9" t="n"/>
      <c r="R169" s="9" t="n"/>
      <c r="S169" s="9" t="n"/>
      <c r="T169" s="9" t="n"/>
      <c r="U169" s="11" t="n"/>
      <c r="V169" s="9" t="n"/>
      <c r="W169" s="9" t="n"/>
      <c r="X169" s="7" t="n"/>
      <c r="Y169" s="12" t="n"/>
      <c r="Z169" s="9" t="n"/>
      <c r="AA169" s="7" t="n"/>
      <c r="AB169" s="13">
        <f>IF(OR(Z169="",AA169=""),"",IF(VLOOKUP(Z169,LISTAS!$H$3:$I$12,2,FALSE)=0,"não volta",AA169+VLOOKUP(Z169,LISTAS!$H$3:$I$12,2,FALSE)))</f>
        <v/>
      </c>
      <c r="AC169" s="9" t="n"/>
      <c r="AD169" s="9" t="n"/>
      <c r="AE169" s="9" t="n"/>
      <c r="AF169" s="7" t="n"/>
      <c r="AG169" s="9" t="n"/>
      <c r="AH169" s="10">
        <f>IF(B169="","",TEXT(WEEKNUM(B169,2),"00"))</f>
        <v/>
      </c>
      <c r="AI169" s="10">
        <f>IF(B169="","",TEXT(B169,"mm"))</f>
        <v/>
      </c>
    </row>
    <row r="170">
      <c r="A170" s="6">
        <f>IF(D170="","",ROW()-2)</f>
        <v/>
      </c>
      <c r="B170" s="7" t="n"/>
      <c r="C170" s="8" t="n"/>
      <c r="D170" s="9" t="n"/>
      <c r="E170" s="9" t="n"/>
      <c r="F170" s="9" t="n"/>
      <c r="G170" s="9" t="n"/>
      <c r="H170" s="9" t="n"/>
      <c r="I170" s="9" t="n"/>
      <c r="J170" s="8" t="n"/>
      <c r="K170" s="10">
        <f>IF(OR(C170="",J170=""),"",IF((J170-C170)*1440&lt;=5,"Sim","Não"))</f>
        <v/>
      </c>
      <c r="L170" s="9" t="n"/>
      <c r="M170" s="8" t="n"/>
      <c r="N170" s="8" t="n"/>
      <c r="O170" s="10">
        <f>IF(OR(M170="",N170=""),"",IF((N170-M170)*1440&lt;=15,"Sim","Não"))</f>
        <v/>
      </c>
      <c r="P170" s="9" t="n"/>
      <c r="Q170" s="9" t="n"/>
      <c r="R170" s="9" t="n"/>
      <c r="S170" s="9" t="n"/>
      <c r="T170" s="9" t="n"/>
      <c r="U170" s="11" t="n"/>
      <c r="V170" s="9" t="n"/>
      <c r="W170" s="9" t="n"/>
      <c r="X170" s="7" t="n"/>
      <c r="Y170" s="12" t="n"/>
      <c r="Z170" s="9" t="n"/>
      <c r="AA170" s="7" t="n"/>
      <c r="AB170" s="13">
        <f>IF(OR(Z170="",AA170=""),"",IF(VLOOKUP(Z170,LISTAS!$H$3:$I$12,2,FALSE)=0,"não volta",AA170+VLOOKUP(Z170,LISTAS!$H$3:$I$12,2,FALSE)))</f>
        <v/>
      </c>
      <c r="AC170" s="9" t="n"/>
      <c r="AD170" s="9" t="n"/>
      <c r="AE170" s="9" t="n"/>
      <c r="AF170" s="7" t="n"/>
      <c r="AG170" s="9" t="n"/>
      <c r="AH170" s="10">
        <f>IF(B170="","",TEXT(WEEKNUM(B170,2),"00"))</f>
        <v/>
      </c>
      <c r="AI170" s="10">
        <f>IF(B170="","",TEXT(B170,"mm"))</f>
        <v/>
      </c>
    </row>
    <row r="171">
      <c r="A171" s="6">
        <f>IF(D171="","",ROW()-2)</f>
        <v/>
      </c>
      <c r="B171" s="7" t="n"/>
      <c r="C171" s="8" t="n"/>
      <c r="D171" s="9" t="n"/>
      <c r="E171" s="9" t="n"/>
      <c r="F171" s="9" t="n"/>
      <c r="G171" s="9" t="n"/>
      <c r="H171" s="9" t="n"/>
      <c r="I171" s="9" t="n"/>
      <c r="J171" s="8" t="n"/>
      <c r="K171" s="10">
        <f>IF(OR(C171="",J171=""),"",IF((J171-C171)*1440&lt;=5,"Sim","Não"))</f>
        <v/>
      </c>
      <c r="L171" s="9" t="n"/>
      <c r="M171" s="8" t="n"/>
      <c r="N171" s="8" t="n"/>
      <c r="O171" s="10">
        <f>IF(OR(M171="",N171=""),"",IF((N171-M171)*1440&lt;=15,"Sim","Não"))</f>
        <v/>
      </c>
      <c r="P171" s="9" t="n"/>
      <c r="Q171" s="9" t="n"/>
      <c r="R171" s="9" t="n"/>
      <c r="S171" s="9" t="n"/>
      <c r="T171" s="9" t="n"/>
      <c r="U171" s="11" t="n"/>
      <c r="V171" s="9" t="n"/>
      <c r="W171" s="9" t="n"/>
      <c r="X171" s="7" t="n"/>
      <c r="Y171" s="12" t="n"/>
      <c r="Z171" s="9" t="n"/>
      <c r="AA171" s="7" t="n"/>
      <c r="AB171" s="13">
        <f>IF(OR(Z171="",AA171=""),"",IF(VLOOKUP(Z171,LISTAS!$H$3:$I$12,2,FALSE)=0,"não volta",AA171+VLOOKUP(Z171,LISTAS!$H$3:$I$12,2,FALSE)))</f>
        <v/>
      </c>
      <c r="AC171" s="9" t="n"/>
      <c r="AD171" s="9" t="n"/>
      <c r="AE171" s="9" t="n"/>
      <c r="AF171" s="7" t="n"/>
      <c r="AG171" s="9" t="n"/>
      <c r="AH171" s="10">
        <f>IF(B171="","",TEXT(WEEKNUM(B171,2),"00"))</f>
        <v/>
      </c>
      <c r="AI171" s="10">
        <f>IF(B171="","",TEXT(B171,"mm"))</f>
        <v/>
      </c>
    </row>
    <row r="172">
      <c r="A172" s="6">
        <f>IF(D172="","",ROW()-2)</f>
        <v/>
      </c>
      <c r="B172" s="7" t="n"/>
      <c r="C172" s="8" t="n"/>
      <c r="D172" s="9" t="n"/>
      <c r="E172" s="9" t="n"/>
      <c r="F172" s="9" t="n"/>
      <c r="G172" s="9" t="n"/>
      <c r="H172" s="9" t="n"/>
      <c r="I172" s="9" t="n"/>
      <c r="J172" s="8" t="n"/>
      <c r="K172" s="10">
        <f>IF(OR(C172="",J172=""),"",IF((J172-C172)*1440&lt;=5,"Sim","Não"))</f>
        <v/>
      </c>
      <c r="L172" s="9" t="n"/>
      <c r="M172" s="8" t="n"/>
      <c r="N172" s="8" t="n"/>
      <c r="O172" s="10">
        <f>IF(OR(M172="",N172=""),"",IF((N172-M172)*1440&lt;=15,"Sim","Não"))</f>
        <v/>
      </c>
      <c r="P172" s="9" t="n"/>
      <c r="Q172" s="9" t="n"/>
      <c r="R172" s="9" t="n"/>
      <c r="S172" s="9" t="n"/>
      <c r="T172" s="9" t="n"/>
      <c r="U172" s="11" t="n"/>
      <c r="V172" s="9" t="n"/>
      <c r="W172" s="9" t="n"/>
      <c r="X172" s="7" t="n"/>
      <c r="Y172" s="12" t="n"/>
      <c r="Z172" s="9" t="n"/>
      <c r="AA172" s="7" t="n"/>
      <c r="AB172" s="13">
        <f>IF(OR(Z172="",AA172=""),"",IF(VLOOKUP(Z172,LISTAS!$H$3:$I$12,2,FALSE)=0,"não volta",AA172+VLOOKUP(Z172,LISTAS!$H$3:$I$12,2,FALSE)))</f>
        <v/>
      </c>
      <c r="AC172" s="9" t="n"/>
      <c r="AD172" s="9" t="n"/>
      <c r="AE172" s="9" t="n"/>
      <c r="AF172" s="7" t="n"/>
      <c r="AG172" s="9" t="n"/>
      <c r="AH172" s="10">
        <f>IF(B172="","",TEXT(WEEKNUM(B172,2),"00"))</f>
        <v/>
      </c>
      <c r="AI172" s="10">
        <f>IF(B172="","",TEXT(B172,"mm"))</f>
        <v/>
      </c>
    </row>
    <row r="173">
      <c r="A173" s="6">
        <f>IF(D173="","",ROW()-2)</f>
        <v/>
      </c>
      <c r="B173" s="7" t="n"/>
      <c r="C173" s="8" t="n"/>
      <c r="D173" s="9" t="n"/>
      <c r="E173" s="9" t="n"/>
      <c r="F173" s="9" t="n"/>
      <c r="G173" s="9" t="n"/>
      <c r="H173" s="9" t="n"/>
      <c r="I173" s="9" t="n"/>
      <c r="J173" s="8" t="n"/>
      <c r="K173" s="10">
        <f>IF(OR(C173="",J173=""),"",IF((J173-C173)*1440&lt;=5,"Sim","Não"))</f>
        <v/>
      </c>
      <c r="L173" s="9" t="n"/>
      <c r="M173" s="8" t="n"/>
      <c r="N173" s="8" t="n"/>
      <c r="O173" s="10">
        <f>IF(OR(M173="",N173=""),"",IF((N173-M173)*1440&lt;=15,"Sim","Não"))</f>
        <v/>
      </c>
      <c r="P173" s="9" t="n"/>
      <c r="Q173" s="9" t="n"/>
      <c r="R173" s="9" t="n"/>
      <c r="S173" s="9" t="n"/>
      <c r="T173" s="9" t="n"/>
      <c r="U173" s="11" t="n"/>
      <c r="V173" s="9" t="n"/>
      <c r="W173" s="9" t="n"/>
      <c r="X173" s="7" t="n"/>
      <c r="Y173" s="12" t="n"/>
      <c r="Z173" s="9" t="n"/>
      <c r="AA173" s="7" t="n"/>
      <c r="AB173" s="13">
        <f>IF(OR(Z173="",AA173=""),"",IF(VLOOKUP(Z173,LISTAS!$H$3:$I$12,2,FALSE)=0,"não volta",AA173+VLOOKUP(Z173,LISTAS!$H$3:$I$12,2,FALSE)))</f>
        <v/>
      </c>
      <c r="AC173" s="9" t="n"/>
      <c r="AD173" s="9" t="n"/>
      <c r="AE173" s="9" t="n"/>
      <c r="AF173" s="7" t="n"/>
      <c r="AG173" s="9" t="n"/>
      <c r="AH173" s="10">
        <f>IF(B173="","",TEXT(WEEKNUM(B173,2),"00"))</f>
        <v/>
      </c>
      <c r="AI173" s="10">
        <f>IF(B173="","",TEXT(B173,"mm"))</f>
        <v/>
      </c>
    </row>
    <row r="174">
      <c r="A174" s="6">
        <f>IF(D174="","",ROW()-2)</f>
        <v/>
      </c>
      <c r="B174" s="7" t="n"/>
      <c r="C174" s="8" t="n"/>
      <c r="D174" s="9" t="n"/>
      <c r="E174" s="9" t="n"/>
      <c r="F174" s="9" t="n"/>
      <c r="G174" s="9" t="n"/>
      <c r="H174" s="9" t="n"/>
      <c r="I174" s="9" t="n"/>
      <c r="J174" s="8" t="n"/>
      <c r="K174" s="10">
        <f>IF(OR(C174="",J174=""),"",IF((J174-C174)*1440&lt;=5,"Sim","Não"))</f>
        <v/>
      </c>
      <c r="L174" s="9" t="n"/>
      <c r="M174" s="8" t="n"/>
      <c r="N174" s="8" t="n"/>
      <c r="O174" s="10">
        <f>IF(OR(M174="",N174=""),"",IF((N174-M174)*1440&lt;=15,"Sim","Não"))</f>
        <v/>
      </c>
      <c r="P174" s="9" t="n"/>
      <c r="Q174" s="9" t="n"/>
      <c r="R174" s="9" t="n"/>
      <c r="S174" s="9" t="n"/>
      <c r="T174" s="9" t="n"/>
      <c r="U174" s="11" t="n"/>
      <c r="V174" s="9" t="n"/>
      <c r="W174" s="9" t="n"/>
      <c r="X174" s="7" t="n"/>
      <c r="Y174" s="12" t="n"/>
      <c r="Z174" s="9" t="n"/>
      <c r="AA174" s="7" t="n"/>
      <c r="AB174" s="13">
        <f>IF(OR(Z174="",AA174=""),"",IF(VLOOKUP(Z174,LISTAS!$H$3:$I$12,2,FALSE)=0,"não volta",AA174+VLOOKUP(Z174,LISTAS!$H$3:$I$12,2,FALSE)))</f>
        <v/>
      </c>
      <c r="AC174" s="9" t="n"/>
      <c r="AD174" s="9" t="n"/>
      <c r="AE174" s="9" t="n"/>
      <c r="AF174" s="7" t="n"/>
      <c r="AG174" s="9" t="n"/>
      <c r="AH174" s="10">
        <f>IF(B174="","",TEXT(WEEKNUM(B174,2),"00"))</f>
        <v/>
      </c>
      <c r="AI174" s="10">
        <f>IF(B174="","",TEXT(B174,"mm"))</f>
        <v/>
      </c>
    </row>
    <row r="175">
      <c r="A175" s="6">
        <f>IF(D175="","",ROW()-2)</f>
        <v/>
      </c>
      <c r="B175" s="7" t="n"/>
      <c r="C175" s="8" t="n"/>
      <c r="D175" s="9" t="n"/>
      <c r="E175" s="9" t="n"/>
      <c r="F175" s="9" t="n"/>
      <c r="G175" s="9" t="n"/>
      <c r="H175" s="9" t="n"/>
      <c r="I175" s="9" t="n"/>
      <c r="J175" s="8" t="n"/>
      <c r="K175" s="10">
        <f>IF(OR(C175="",J175=""),"",IF((J175-C175)*1440&lt;=5,"Sim","Não"))</f>
        <v/>
      </c>
      <c r="L175" s="9" t="n"/>
      <c r="M175" s="8" t="n"/>
      <c r="N175" s="8" t="n"/>
      <c r="O175" s="10">
        <f>IF(OR(M175="",N175=""),"",IF((N175-M175)*1440&lt;=15,"Sim","Não"))</f>
        <v/>
      </c>
      <c r="P175" s="9" t="n"/>
      <c r="Q175" s="9" t="n"/>
      <c r="R175" s="9" t="n"/>
      <c r="S175" s="9" t="n"/>
      <c r="T175" s="9" t="n"/>
      <c r="U175" s="11" t="n"/>
      <c r="V175" s="9" t="n"/>
      <c r="W175" s="9" t="n"/>
      <c r="X175" s="7" t="n"/>
      <c r="Y175" s="12" t="n"/>
      <c r="Z175" s="9" t="n"/>
      <c r="AA175" s="7" t="n"/>
      <c r="AB175" s="13">
        <f>IF(OR(Z175="",AA175=""),"",IF(VLOOKUP(Z175,LISTAS!$H$3:$I$12,2,FALSE)=0,"não volta",AA175+VLOOKUP(Z175,LISTAS!$H$3:$I$12,2,FALSE)))</f>
        <v/>
      </c>
      <c r="AC175" s="9" t="n"/>
      <c r="AD175" s="9" t="n"/>
      <c r="AE175" s="9" t="n"/>
      <c r="AF175" s="7" t="n"/>
      <c r="AG175" s="9" t="n"/>
      <c r="AH175" s="10">
        <f>IF(B175="","",TEXT(WEEKNUM(B175,2),"00"))</f>
        <v/>
      </c>
      <c r="AI175" s="10">
        <f>IF(B175="","",TEXT(B175,"mm"))</f>
        <v/>
      </c>
    </row>
    <row r="176">
      <c r="A176" s="6">
        <f>IF(D176="","",ROW()-2)</f>
        <v/>
      </c>
      <c r="B176" s="7" t="n"/>
      <c r="C176" s="8" t="n"/>
      <c r="D176" s="9" t="n"/>
      <c r="E176" s="9" t="n"/>
      <c r="F176" s="9" t="n"/>
      <c r="G176" s="9" t="n"/>
      <c r="H176" s="9" t="n"/>
      <c r="I176" s="9" t="n"/>
      <c r="J176" s="8" t="n"/>
      <c r="K176" s="10">
        <f>IF(OR(C176="",J176=""),"",IF((J176-C176)*1440&lt;=5,"Sim","Não"))</f>
        <v/>
      </c>
      <c r="L176" s="9" t="n"/>
      <c r="M176" s="8" t="n"/>
      <c r="N176" s="8" t="n"/>
      <c r="O176" s="10">
        <f>IF(OR(M176="",N176=""),"",IF((N176-M176)*1440&lt;=15,"Sim","Não"))</f>
        <v/>
      </c>
      <c r="P176" s="9" t="n"/>
      <c r="Q176" s="9" t="n"/>
      <c r="R176" s="9" t="n"/>
      <c r="S176" s="9" t="n"/>
      <c r="T176" s="9" t="n"/>
      <c r="U176" s="11" t="n"/>
      <c r="V176" s="9" t="n"/>
      <c r="W176" s="9" t="n"/>
      <c r="X176" s="7" t="n"/>
      <c r="Y176" s="12" t="n"/>
      <c r="Z176" s="9" t="n"/>
      <c r="AA176" s="7" t="n"/>
      <c r="AB176" s="13">
        <f>IF(OR(Z176="",AA176=""),"",IF(VLOOKUP(Z176,LISTAS!$H$3:$I$12,2,FALSE)=0,"não volta",AA176+VLOOKUP(Z176,LISTAS!$H$3:$I$12,2,FALSE)))</f>
        <v/>
      </c>
      <c r="AC176" s="9" t="n"/>
      <c r="AD176" s="9" t="n"/>
      <c r="AE176" s="9" t="n"/>
      <c r="AF176" s="7" t="n"/>
      <c r="AG176" s="9" t="n"/>
      <c r="AH176" s="10">
        <f>IF(B176="","",TEXT(WEEKNUM(B176,2),"00"))</f>
        <v/>
      </c>
      <c r="AI176" s="10">
        <f>IF(B176="","",TEXT(B176,"mm"))</f>
        <v/>
      </c>
    </row>
    <row r="177">
      <c r="A177" s="6">
        <f>IF(D177="","",ROW()-2)</f>
        <v/>
      </c>
      <c r="B177" s="7" t="n"/>
      <c r="C177" s="8" t="n"/>
      <c r="D177" s="9" t="n"/>
      <c r="E177" s="9" t="n"/>
      <c r="F177" s="9" t="n"/>
      <c r="G177" s="9" t="n"/>
      <c r="H177" s="9" t="n"/>
      <c r="I177" s="9" t="n"/>
      <c r="J177" s="8" t="n"/>
      <c r="K177" s="10">
        <f>IF(OR(C177="",J177=""),"",IF((J177-C177)*1440&lt;=5,"Sim","Não"))</f>
        <v/>
      </c>
      <c r="L177" s="9" t="n"/>
      <c r="M177" s="8" t="n"/>
      <c r="N177" s="8" t="n"/>
      <c r="O177" s="10">
        <f>IF(OR(M177="",N177=""),"",IF((N177-M177)*1440&lt;=15,"Sim","Não"))</f>
        <v/>
      </c>
      <c r="P177" s="9" t="n"/>
      <c r="Q177" s="9" t="n"/>
      <c r="R177" s="9" t="n"/>
      <c r="S177" s="9" t="n"/>
      <c r="T177" s="9" t="n"/>
      <c r="U177" s="11" t="n"/>
      <c r="V177" s="9" t="n"/>
      <c r="W177" s="9" t="n"/>
      <c r="X177" s="7" t="n"/>
      <c r="Y177" s="12" t="n"/>
      <c r="Z177" s="9" t="n"/>
      <c r="AA177" s="7" t="n"/>
      <c r="AB177" s="13">
        <f>IF(OR(Z177="",AA177=""),"",IF(VLOOKUP(Z177,LISTAS!$H$3:$I$12,2,FALSE)=0,"não volta",AA177+VLOOKUP(Z177,LISTAS!$H$3:$I$12,2,FALSE)))</f>
        <v/>
      </c>
      <c r="AC177" s="9" t="n"/>
      <c r="AD177" s="9" t="n"/>
      <c r="AE177" s="9" t="n"/>
      <c r="AF177" s="7" t="n"/>
      <c r="AG177" s="9" t="n"/>
      <c r="AH177" s="10">
        <f>IF(B177="","",TEXT(WEEKNUM(B177,2),"00"))</f>
        <v/>
      </c>
      <c r="AI177" s="10">
        <f>IF(B177="","",TEXT(B177,"mm"))</f>
        <v/>
      </c>
    </row>
    <row r="178">
      <c r="A178" s="6">
        <f>IF(D178="","",ROW()-2)</f>
        <v/>
      </c>
      <c r="B178" s="7" t="n"/>
      <c r="C178" s="8" t="n"/>
      <c r="D178" s="9" t="n"/>
      <c r="E178" s="9" t="n"/>
      <c r="F178" s="9" t="n"/>
      <c r="G178" s="9" t="n"/>
      <c r="H178" s="9" t="n"/>
      <c r="I178" s="9" t="n"/>
      <c r="J178" s="8" t="n"/>
      <c r="K178" s="10">
        <f>IF(OR(C178="",J178=""),"",IF((J178-C178)*1440&lt;=5,"Sim","Não"))</f>
        <v/>
      </c>
      <c r="L178" s="9" t="n"/>
      <c r="M178" s="8" t="n"/>
      <c r="N178" s="8" t="n"/>
      <c r="O178" s="10">
        <f>IF(OR(M178="",N178=""),"",IF((N178-M178)*1440&lt;=15,"Sim","Não"))</f>
        <v/>
      </c>
      <c r="P178" s="9" t="n"/>
      <c r="Q178" s="9" t="n"/>
      <c r="R178" s="9" t="n"/>
      <c r="S178" s="9" t="n"/>
      <c r="T178" s="9" t="n"/>
      <c r="U178" s="11" t="n"/>
      <c r="V178" s="9" t="n"/>
      <c r="W178" s="9" t="n"/>
      <c r="X178" s="7" t="n"/>
      <c r="Y178" s="12" t="n"/>
      <c r="Z178" s="9" t="n"/>
      <c r="AA178" s="7" t="n"/>
      <c r="AB178" s="13">
        <f>IF(OR(Z178="",AA178=""),"",IF(VLOOKUP(Z178,LISTAS!$H$3:$I$12,2,FALSE)=0,"não volta",AA178+VLOOKUP(Z178,LISTAS!$H$3:$I$12,2,FALSE)))</f>
        <v/>
      </c>
      <c r="AC178" s="9" t="n"/>
      <c r="AD178" s="9" t="n"/>
      <c r="AE178" s="9" t="n"/>
      <c r="AF178" s="7" t="n"/>
      <c r="AG178" s="9" t="n"/>
      <c r="AH178" s="10">
        <f>IF(B178="","",TEXT(WEEKNUM(B178,2),"00"))</f>
        <v/>
      </c>
      <c r="AI178" s="10">
        <f>IF(B178="","",TEXT(B178,"mm"))</f>
        <v/>
      </c>
    </row>
    <row r="179">
      <c r="A179" s="6">
        <f>IF(D179="","",ROW()-2)</f>
        <v/>
      </c>
      <c r="B179" s="7" t="n"/>
      <c r="C179" s="8" t="n"/>
      <c r="D179" s="9" t="n"/>
      <c r="E179" s="9" t="n"/>
      <c r="F179" s="9" t="n"/>
      <c r="G179" s="9" t="n"/>
      <c r="H179" s="9" t="n"/>
      <c r="I179" s="9" t="n"/>
      <c r="J179" s="8" t="n"/>
      <c r="K179" s="10">
        <f>IF(OR(C179="",J179=""),"",IF((J179-C179)*1440&lt;=5,"Sim","Não"))</f>
        <v/>
      </c>
      <c r="L179" s="9" t="n"/>
      <c r="M179" s="8" t="n"/>
      <c r="N179" s="8" t="n"/>
      <c r="O179" s="10">
        <f>IF(OR(M179="",N179=""),"",IF((N179-M179)*1440&lt;=15,"Sim","Não"))</f>
        <v/>
      </c>
      <c r="P179" s="9" t="n"/>
      <c r="Q179" s="9" t="n"/>
      <c r="R179" s="9" t="n"/>
      <c r="S179" s="9" t="n"/>
      <c r="T179" s="9" t="n"/>
      <c r="U179" s="11" t="n"/>
      <c r="V179" s="9" t="n"/>
      <c r="W179" s="9" t="n"/>
      <c r="X179" s="7" t="n"/>
      <c r="Y179" s="12" t="n"/>
      <c r="Z179" s="9" t="n"/>
      <c r="AA179" s="7" t="n"/>
      <c r="AB179" s="13">
        <f>IF(OR(Z179="",AA179=""),"",IF(VLOOKUP(Z179,LISTAS!$H$3:$I$12,2,FALSE)=0,"não volta",AA179+VLOOKUP(Z179,LISTAS!$H$3:$I$12,2,FALSE)))</f>
        <v/>
      </c>
      <c r="AC179" s="9" t="n"/>
      <c r="AD179" s="9" t="n"/>
      <c r="AE179" s="9" t="n"/>
      <c r="AF179" s="7" t="n"/>
      <c r="AG179" s="9" t="n"/>
      <c r="AH179" s="10">
        <f>IF(B179="","",TEXT(WEEKNUM(B179,2),"00"))</f>
        <v/>
      </c>
      <c r="AI179" s="10">
        <f>IF(B179="","",TEXT(B179,"mm"))</f>
        <v/>
      </c>
    </row>
    <row r="180">
      <c r="A180" s="6">
        <f>IF(D180="","",ROW()-2)</f>
        <v/>
      </c>
      <c r="B180" s="7" t="n"/>
      <c r="C180" s="8" t="n"/>
      <c r="D180" s="9" t="n"/>
      <c r="E180" s="9" t="n"/>
      <c r="F180" s="9" t="n"/>
      <c r="G180" s="9" t="n"/>
      <c r="H180" s="9" t="n"/>
      <c r="I180" s="9" t="n"/>
      <c r="J180" s="8" t="n"/>
      <c r="K180" s="10">
        <f>IF(OR(C180="",J180=""),"",IF((J180-C180)*1440&lt;=5,"Sim","Não"))</f>
        <v/>
      </c>
      <c r="L180" s="9" t="n"/>
      <c r="M180" s="8" t="n"/>
      <c r="N180" s="8" t="n"/>
      <c r="O180" s="10">
        <f>IF(OR(M180="",N180=""),"",IF((N180-M180)*1440&lt;=15,"Sim","Não"))</f>
        <v/>
      </c>
      <c r="P180" s="9" t="n"/>
      <c r="Q180" s="9" t="n"/>
      <c r="R180" s="9" t="n"/>
      <c r="S180" s="9" t="n"/>
      <c r="T180" s="9" t="n"/>
      <c r="U180" s="11" t="n"/>
      <c r="V180" s="9" t="n"/>
      <c r="W180" s="9" t="n"/>
      <c r="X180" s="7" t="n"/>
      <c r="Y180" s="12" t="n"/>
      <c r="Z180" s="9" t="n"/>
      <c r="AA180" s="7" t="n"/>
      <c r="AB180" s="13">
        <f>IF(OR(Z180="",AA180=""),"",IF(VLOOKUP(Z180,LISTAS!$H$3:$I$12,2,FALSE)=0,"não volta",AA180+VLOOKUP(Z180,LISTAS!$H$3:$I$12,2,FALSE)))</f>
        <v/>
      </c>
      <c r="AC180" s="9" t="n"/>
      <c r="AD180" s="9" t="n"/>
      <c r="AE180" s="9" t="n"/>
      <c r="AF180" s="7" t="n"/>
      <c r="AG180" s="9" t="n"/>
      <c r="AH180" s="10">
        <f>IF(B180="","",TEXT(WEEKNUM(B180,2),"00"))</f>
        <v/>
      </c>
      <c r="AI180" s="10">
        <f>IF(B180="","",TEXT(B180,"mm"))</f>
        <v/>
      </c>
    </row>
    <row r="181">
      <c r="A181" s="6">
        <f>IF(D181="","",ROW()-2)</f>
        <v/>
      </c>
      <c r="B181" s="7" t="n"/>
      <c r="C181" s="8" t="n"/>
      <c r="D181" s="9" t="n"/>
      <c r="E181" s="9" t="n"/>
      <c r="F181" s="9" t="n"/>
      <c r="G181" s="9" t="n"/>
      <c r="H181" s="9" t="n"/>
      <c r="I181" s="9" t="n"/>
      <c r="J181" s="8" t="n"/>
      <c r="K181" s="10">
        <f>IF(OR(C181="",J181=""),"",IF((J181-C181)*1440&lt;=5,"Sim","Não"))</f>
        <v/>
      </c>
      <c r="L181" s="9" t="n"/>
      <c r="M181" s="8" t="n"/>
      <c r="N181" s="8" t="n"/>
      <c r="O181" s="10">
        <f>IF(OR(M181="",N181=""),"",IF((N181-M181)*1440&lt;=15,"Sim","Não"))</f>
        <v/>
      </c>
      <c r="P181" s="9" t="n"/>
      <c r="Q181" s="9" t="n"/>
      <c r="R181" s="9" t="n"/>
      <c r="S181" s="9" t="n"/>
      <c r="T181" s="9" t="n"/>
      <c r="U181" s="11" t="n"/>
      <c r="V181" s="9" t="n"/>
      <c r="W181" s="9" t="n"/>
      <c r="X181" s="7" t="n"/>
      <c r="Y181" s="12" t="n"/>
      <c r="Z181" s="9" t="n"/>
      <c r="AA181" s="7" t="n"/>
      <c r="AB181" s="13">
        <f>IF(OR(Z181="",AA181=""),"",IF(VLOOKUP(Z181,LISTAS!$H$3:$I$12,2,FALSE)=0,"não volta",AA181+VLOOKUP(Z181,LISTAS!$H$3:$I$12,2,FALSE)))</f>
        <v/>
      </c>
      <c r="AC181" s="9" t="n"/>
      <c r="AD181" s="9" t="n"/>
      <c r="AE181" s="9" t="n"/>
      <c r="AF181" s="7" t="n"/>
      <c r="AG181" s="9" t="n"/>
      <c r="AH181" s="10">
        <f>IF(B181="","",TEXT(WEEKNUM(B181,2),"00"))</f>
        <v/>
      </c>
      <c r="AI181" s="10">
        <f>IF(B181="","",TEXT(B181,"mm"))</f>
        <v/>
      </c>
    </row>
    <row r="182">
      <c r="A182" s="6">
        <f>IF(D182="","",ROW()-2)</f>
        <v/>
      </c>
      <c r="B182" s="7" t="n"/>
      <c r="C182" s="8" t="n"/>
      <c r="D182" s="9" t="n"/>
      <c r="E182" s="9" t="n"/>
      <c r="F182" s="9" t="n"/>
      <c r="G182" s="9" t="n"/>
      <c r="H182" s="9" t="n"/>
      <c r="I182" s="9" t="n"/>
      <c r="J182" s="8" t="n"/>
      <c r="K182" s="10">
        <f>IF(OR(C182="",J182=""),"",IF((J182-C182)*1440&lt;=5,"Sim","Não"))</f>
        <v/>
      </c>
      <c r="L182" s="9" t="n"/>
      <c r="M182" s="8" t="n"/>
      <c r="N182" s="8" t="n"/>
      <c r="O182" s="10">
        <f>IF(OR(M182="",N182=""),"",IF((N182-M182)*1440&lt;=15,"Sim","Não"))</f>
        <v/>
      </c>
      <c r="P182" s="9" t="n"/>
      <c r="Q182" s="9" t="n"/>
      <c r="R182" s="9" t="n"/>
      <c r="S182" s="9" t="n"/>
      <c r="T182" s="9" t="n"/>
      <c r="U182" s="11" t="n"/>
      <c r="V182" s="9" t="n"/>
      <c r="W182" s="9" t="n"/>
      <c r="X182" s="7" t="n"/>
      <c r="Y182" s="12" t="n"/>
      <c r="Z182" s="9" t="n"/>
      <c r="AA182" s="7" t="n"/>
      <c r="AB182" s="13">
        <f>IF(OR(Z182="",AA182=""),"",IF(VLOOKUP(Z182,LISTAS!$H$3:$I$12,2,FALSE)=0,"não volta",AA182+VLOOKUP(Z182,LISTAS!$H$3:$I$12,2,FALSE)))</f>
        <v/>
      </c>
      <c r="AC182" s="9" t="n"/>
      <c r="AD182" s="9" t="n"/>
      <c r="AE182" s="9" t="n"/>
      <c r="AF182" s="7" t="n"/>
      <c r="AG182" s="9" t="n"/>
      <c r="AH182" s="10">
        <f>IF(B182="","",TEXT(WEEKNUM(B182,2),"00"))</f>
        <v/>
      </c>
      <c r="AI182" s="10">
        <f>IF(B182="","",TEXT(B182,"mm"))</f>
        <v/>
      </c>
    </row>
    <row r="183">
      <c r="A183" s="6">
        <f>IF(D183="","",ROW()-2)</f>
        <v/>
      </c>
      <c r="B183" s="7" t="n"/>
      <c r="C183" s="8" t="n"/>
      <c r="D183" s="9" t="n"/>
      <c r="E183" s="9" t="n"/>
      <c r="F183" s="9" t="n"/>
      <c r="G183" s="9" t="n"/>
      <c r="H183" s="9" t="n"/>
      <c r="I183" s="9" t="n"/>
      <c r="J183" s="8" t="n"/>
      <c r="K183" s="10">
        <f>IF(OR(C183="",J183=""),"",IF((J183-C183)*1440&lt;=5,"Sim","Não"))</f>
        <v/>
      </c>
      <c r="L183" s="9" t="n"/>
      <c r="M183" s="8" t="n"/>
      <c r="N183" s="8" t="n"/>
      <c r="O183" s="10">
        <f>IF(OR(M183="",N183=""),"",IF((N183-M183)*1440&lt;=15,"Sim","Não"))</f>
        <v/>
      </c>
      <c r="P183" s="9" t="n"/>
      <c r="Q183" s="9" t="n"/>
      <c r="R183" s="9" t="n"/>
      <c r="S183" s="9" t="n"/>
      <c r="T183" s="9" t="n"/>
      <c r="U183" s="11" t="n"/>
      <c r="V183" s="9" t="n"/>
      <c r="W183" s="9" t="n"/>
      <c r="X183" s="7" t="n"/>
      <c r="Y183" s="12" t="n"/>
      <c r="Z183" s="9" t="n"/>
      <c r="AA183" s="7" t="n"/>
      <c r="AB183" s="13">
        <f>IF(OR(Z183="",AA183=""),"",IF(VLOOKUP(Z183,LISTAS!$H$3:$I$12,2,FALSE)=0,"não volta",AA183+VLOOKUP(Z183,LISTAS!$H$3:$I$12,2,FALSE)))</f>
        <v/>
      </c>
      <c r="AC183" s="9" t="n"/>
      <c r="AD183" s="9" t="n"/>
      <c r="AE183" s="9" t="n"/>
      <c r="AF183" s="7" t="n"/>
      <c r="AG183" s="9" t="n"/>
      <c r="AH183" s="10">
        <f>IF(B183="","",TEXT(WEEKNUM(B183,2),"00"))</f>
        <v/>
      </c>
      <c r="AI183" s="10">
        <f>IF(B183="","",TEXT(B183,"mm"))</f>
        <v/>
      </c>
    </row>
    <row r="184">
      <c r="A184" s="6">
        <f>IF(D184="","",ROW()-2)</f>
        <v/>
      </c>
      <c r="B184" s="7" t="n"/>
      <c r="C184" s="8" t="n"/>
      <c r="D184" s="9" t="n"/>
      <c r="E184" s="9" t="n"/>
      <c r="F184" s="9" t="n"/>
      <c r="G184" s="9" t="n"/>
      <c r="H184" s="9" t="n"/>
      <c r="I184" s="9" t="n"/>
      <c r="J184" s="8" t="n"/>
      <c r="K184" s="10">
        <f>IF(OR(C184="",J184=""),"",IF((J184-C184)*1440&lt;=5,"Sim","Não"))</f>
        <v/>
      </c>
      <c r="L184" s="9" t="n"/>
      <c r="M184" s="8" t="n"/>
      <c r="N184" s="8" t="n"/>
      <c r="O184" s="10">
        <f>IF(OR(M184="",N184=""),"",IF((N184-M184)*1440&lt;=15,"Sim","Não"))</f>
        <v/>
      </c>
      <c r="P184" s="9" t="n"/>
      <c r="Q184" s="9" t="n"/>
      <c r="R184" s="9" t="n"/>
      <c r="S184" s="9" t="n"/>
      <c r="T184" s="9" t="n"/>
      <c r="U184" s="11" t="n"/>
      <c r="V184" s="9" t="n"/>
      <c r="W184" s="9" t="n"/>
      <c r="X184" s="7" t="n"/>
      <c r="Y184" s="12" t="n"/>
      <c r="Z184" s="9" t="n"/>
      <c r="AA184" s="7" t="n"/>
      <c r="AB184" s="13">
        <f>IF(OR(Z184="",AA184=""),"",IF(VLOOKUP(Z184,LISTAS!$H$3:$I$12,2,FALSE)=0,"não volta",AA184+VLOOKUP(Z184,LISTAS!$H$3:$I$12,2,FALSE)))</f>
        <v/>
      </c>
      <c r="AC184" s="9" t="n"/>
      <c r="AD184" s="9" t="n"/>
      <c r="AE184" s="9" t="n"/>
      <c r="AF184" s="7" t="n"/>
      <c r="AG184" s="9" t="n"/>
      <c r="AH184" s="10">
        <f>IF(B184="","",TEXT(WEEKNUM(B184,2),"00"))</f>
        <v/>
      </c>
      <c r="AI184" s="10">
        <f>IF(B184="","",TEXT(B184,"mm"))</f>
        <v/>
      </c>
    </row>
    <row r="185">
      <c r="A185" s="6">
        <f>IF(D185="","",ROW()-2)</f>
        <v/>
      </c>
      <c r="B185" s="7" t="n"/>
      <c r="C185" s="8" t="n"/>
      <c r="D185" s="9" t="n"/>
      <c r="E185" s="9" t="n"/>
      <c r="F185" s="9" t="n"/>
      <c r="G185" s="9" t="n"/>
      <c r="H185" s="9" t="n"/>
      <c r="I185" s="9" t="n"/>
      <c r="J185" s="8" t="n"/>
      <c r="K185" s="10">
        <f>IF(OR(C185="",J185=""),"",IF((J185-C185)*1440&lt;=5,"Sim","Não"))</f>
        <v/>
      </c>
      <c r="L185" s="9" t="n"/>
      <c r="M185" s="8" t="n"/>
      <c r="N185" s="8" t="n"/>
      <c r="O185" s="10">
        <f>IF(OR(M185="",N185=""),"",IF((N185-M185)*1440&lt;=15,"Sim","Não"))</f>
        <v/>
      </c>
      <c r="P185" s="9" t="n"/>
      <c r="Q185" s="9" t="n"/>
      <c r="R185" s="9" t="n"/>
      <c r="S185" s="9" t="n"/>
      <c r="T185" s="9" t="n"/>
      <c r="U185" s="11" t="n"/>
      <c r="V185" s="9" t="n"/>
      <c r="W185" s="9" t="n"/>
      <c r="X185" s="7" t="n"/>
      <c r="Y185" s="12" t="n"/>
      <c r="Z185" s="9" t="n"/>
      <c r="AA185" s="7" t="n"/>
      <c r="AB185" s="13">
        <f>IF(OR(Z185="",AA185=""),"",IF(VLOOKUP(Z185,LISTAS!$H$3:$I$12,2,FALSE)=0,"não volta",AA185+VLOOKUP(Z185,LISTAS!$H$3:$I$12,2,FALSE)))</f>
        <v/>
      </c>
      <c r="AC185" s="9" t="n"/>
      <c r="AD185" s="9" t="n"/>
      <c r="AE185" s="9" t="n"/>
      <c r="AF185" s="7" t="n"/>
      <c r="AG185" s="9" t="n"/>
      <c r="AH185" s="10">
        <f>IF(B185="","",TEXT(WEEKNUM(B185,2),"00"))</f>
        <v/>
      </c>
      <c r="AI185" s="10">
        <f>IF(B185="","",TEXT(B185,"mm"))</f>
        <v/>
      </c>
    </row>
    <row r="186">
      <c r="A186" s="6">
        <f>IF(D186="","",ROW()-2)</f>
        <v/>
      </c>
      <c r="B186" s="7" t="n"/>
      <c r="C186" s="8" t="n"/>
      <c r="D186" s="9" t="n"/>
      <c r="E186" s="9" t="n"/>
      <c r="F186" s="9" t="n"/>
      <c r="G186" s="9" t="n"/>
      <c r="H186" s="9" t="n"/>
      <c r="I186" s="9" t="n"/>
      <c r="J186" s="8" t="n"/>
      <c r="K186" s="10">
        <f>IF(OR(C186="",J186=""),"",IF((J186-C186)*1440&lt;=5,"Sim","Não"))</f>
        <v/>
      </c>
      <c r="L186" s="9" t="n"/>
      <c r="M186" s="8" t="n"/>
      <c r="N186" s="8" t="n"/>
      <c r="O186" s="10">
        <f>IF(OR(M186="",N186=""),"",IF((N186-M186)*1440&lt;=15,"Sim","Não"))</f>
        <v/>
      </c>
      <c r="P186" s="9" t="n"/>
      <c r="Q186" s="9" t="n"/>
      <c r="R186" s="9" t="n"/>
      <c r="S186" s="9" t="n"/>
      <c r="T186" s="9" t="n"/>
      <c r="U186" s="11" t="n"/>
      <c r="V186" s="9" t="n"/>
      <c r="W186" s="9" t="n"/>
      <c r="X186" s="7" t="n"/>
      <c r="Y186" s="12" t="n"/>
      <c r="Z186" s="9" t="n"/>
      <c r="AA186" s="7" t="n"/>
      <c r="AB186" s="13">
        <f>IF(OR(Z186="",AA186=""),"",IF(VLOOKUP(Z186,LISTAS!$H$3:$I$12,2,FALSE)=0,"não volta",AA186+VLOOKUP(Z186,LISTAS!$H$3:$I$12,2,FALSE)))</f>
        <v/>
      </c>
      <c r="AC186" s="9" t="n"/>
      <c r="AD186" s="9" t="n"/>
      <c r="AE186" s="9" t="n"/>
      <c r="AF186" s="7" t="n"/>
      <c r="AG186" s="9" t="n"/>
      <c r="AH186" s="10">
        <f>IF(B186="","",TEXT(WEEKNUM(B186,2),"00"))</f>
        <v/>
      </c>
      <c r="AI186" s="10">
        <f>IF(B186="","",TEXT(B186,"mm"))</f>
        <v/>
      </c>
    </row>
    <row r="187">
      <c r="A187" s="6">
        <f>IF(D187="","",ROW()-2)</f>
        <v/>
      </c>
      <c r="B187" s="7" t="n"/>
      <c r="C187" s="8" t="n"/>
      <c r="D187" s="9" t="n"/>
      <c r="E187" s="9" t="n"/>
      <c r="F187" s="9" t="n"/>
      <c r="G187" s="9" t="n"/>
      <c r="H187" s="9" t="n"/>
      <c r="I187" s="9" t="n"/>
      <c r="J187" s="8" t="n"/>
      <c r="K187" s="10">
        <f>IF(OR(C187="",J187=""),"",IF((J187-C187)*1440&lt;=5,"Sim","Não"))</f>
        <v/>
      </c>
      <c r="L187" s="9" t="n"/>
      <c r="M187" s="8" t="n"/>
      <c r="N187" s="8" t="n"/>
      <c r="O187" s="10">
        <f>IF(OR(M187="",N187=""),"",IF((N187-M187)*1440&lt;=15,"Sim","Não"))</f>
        <v/>
      </c>
      <c r="P187" s="9" t="n"/>
      <c r="Q187" s="9" t="n"/>
      <c r="R187" s="9" t="n"/>
      <c r="S187" s="9" t="n"/>
      <c r="T187" s="9" t="n"/>
      <c r="U187" s="11" t="n"/>
      <c r="V187" s="9" t="n"/>
      <c r="W187" s="9" t="n"/>
      <c r="X187" s="7" t="n"/>
      <c r="Y187" s="12" t="n"/>
      <c r="Z187" s="9" t="n"/>
      <c r="AA187" s="7" t="n"/>
      <c r="AB187" s="13">
        <f>IF(OR(Z187="",AA187=""),"",IF(VLOOKUP(Z187,LISTAS!$H$3:$I$12,2,FALSE)=0,"não volta",AA187+VLOOKUP(Z187,LISTAS!$H$3:$I$12,2,FALSE)))</f>
        <v/>
      </c>
      <c r="AC187" s="9" t="n"/>
      <c r="AD187" s="9" t="n"/>
      <c r="AE187" s="9" t="n"/>
      <c r="AF187" s="7" t="n"/>
      <c r="AG187" s="9" t="n"/>
      <c r="AH187" s="10">
        <f>IF(B187="","",TEXT(WEEKNUM(B187,2),"00"))</f>
        <v/>
      </c>
      <c r="AI187" s="10">
        <f>IF(B187="","",TEXT(B187,"mm"))</f>
        <v/>
      </c>
    </row>
    <row r="188">
      <c r="A188" s="6">
        <f>IF(D188="","",ROW()-2)</f>
        <v/>
      </c>
      <c r="B188" s="7" t="n"/>
      <c r="C188" s="8" t="n"/>
      <c r="D188" s="9" t="n"/>
      <c r="E188" s="9" t="n"/>
      <c r="F188" s="9" t="n"/>
      <c r="G188" s="9" t="n"/>
      <c r="H188" s="9" t="n"/>
      <c r="I188" s="9" t="n"/>
      <c r="J188" s="8" t="n"/>
      <c r="K188" s="10">
        <f>IF(OR(C188="",J188=""),"",IF((J188-C188)*1440&lt;=5,"Sim","Não"))</f>
        <v/>
      </c>
      <c r="L188" s="9" t="n"/>
      <c r="M188" s="8" t="n"/>
      <c r="N188" s="8" t="n"/>
      <c r="O188" s="10">
        <f>IF(OR(M188="",N188=""),"",IF((N188-M188)*1440&lt;=15,"Sim","Não"))</f>
        <v/>
      </c>
      <c r="P188" s="9" t="n"/>
      <c r="Q188" s="9" t="n"/>
      <c r="R188" s="9" t="n"/>
      <c r="S188" s="9" t="n"/>
      <c r="T188" s="9" t="n"/>
      <c r="U188" s="11" t="n"/>
      <c r="V188" s="9" t="n"/>
      <c r="W188" s="9" t="n"/>
      <c r="X188" s="7" t="n"/>
      <c r="Y188" s="12" t="n"/>
      <c r="Z188" s="9" t="n"/>
      <c r="AA188" s="7" t="n"/>
      <c r="AB188" s="13">
        <f>IF(OR(Z188="",AA188=""),"",IF(VLOOKUP(Z188,LISTAS!$H$3:$I$12,2,FALSE)=0,"não volta",AA188+VLOOKUP(Z188,LISTAS!$H$3:$I$12,2,FALSE)))</f>
        <v/>
      </c>
      <c r="AC188" s="9" t="n"/>
      <c r="AD188" s="9" t="n"/>
      <c r="AE188" s="9" t="n"/>
      <c r="AF188" s="7" t="n"/>
      <c r="AG188" s="9" t="n"/>
      <c r="AH188" s="10">
        <f>IF(B188="","",TEXT(WEEKNUM(B188,2),"00"))</f>
        <v/>
      </c>
      <c r="AI188" s="10">
        <f>IF(B188="","",TEXT(B188,"mm"))</f>
        <v/>
      </c>
    </row>
    <row r="189">
      <c r="A189" s="6">
        <f>IF(D189="","",ROW()-2)</f>
        <v/>
      </c>
      <c r="B189" s="7" t="n"/>
      <c r="C189" s="8" t="n"/>
      <c r="D189" s="9" t="n"/>
      <c r="E189" s="9" t="n"/>
      <c r="F189" s="9" t="n"/>
      <c r="G189" s="9" t="n"/>
      <c r="H189" s="9" t="n"/>
      <c r="I189" s="9" t="n"/>
      <c r="J189" s="8" t="n"/>
      <c r="K189" s="10">
        <f>IF(OR(C189="",J189=""),"",IF((J189-C189)*1440&lt;=5,"Sim","Não"))</f>
        <v/>
      </c>
      <c r="L189" s="9" t="n"/>
      <c r="M189" s="8" t="n"/>
      <c r="N189" s="8" t="n"/>
      <c r="O189" s="10">
        <f>IF(OR(M189="",N189=""),"",IF((N189-M189)*1440&lt;=15,"Sim","Não"))</f>
        <v/>
      </c>
      <c r="P189" s="9" t="n"/>
      <c r="Q189" s="9" t="n"/>
      <c r="R189" s="9" t="n"/>
      <c r="S189" s="9" t="n"/>
      <c r="T189" s="9" t="n"/>
      <c r="U189" s="11" t="n"/>
      <c r="V189" s="9" t="n"/>
      <c r="W189" s="9" t="n"/>
      <c r="X189" s="7" t="n"/>
      <c r="Y189" s="12" t="n"/>
      <c r="Z189" s="9" t="n"/>
      <c r="AA189" s="7" t="n"/>
      <c r="AB189" s="13">
        <f>IF(OR(Z189="",AA189=""),"",IF(VLOOKUP(Z189,LISTAS!$H$3:$I$12,2,FALSE)=0,"não volta",AA189+VLOOKUP(Z189,LISTAS!$H$3:$I$12,2,FALSE)))</f>
        <v/>
      </c>
      <c r="AC189" s="9" t="n"/>
      <c r="AD189" s="9" t="n"/>
      <c r="AE189" s="9" t="n"/>
      <c r="AF189" s="7" t="n"/>
      <c r="AG189" s="9" t="n"/>
      <c r="AH189" s="10">
        <f>IF(B189="","",TEXT(WEEKNUM(B189,2),"00"))</f>
        <v/>
      </c>
      <c r="AI189" s="10">
        <f>IF(B189="","",TEXT(B189,"mm"))</f>
        <v/>
      </c>
    </row>
    <row r="190">
      <c r="A190" s="6">
        <f>IF(D190="","",ROW()-2)</f>
        <v/>
      </c>
      <c r="B190" s="7" t="n"/>
      <c r="C190" s="8" t="n"/>
      <c r="D190" s="9" t="n"/>
      <c r="E190" s="9" t="n"/>
      <c r="F190" s="9" t="n"/>
      <c r="G190" s="9" t="n"/>
      <c r="H190" s="9" t="n"/>
      <c r="I190" s="9" t="n"/>
      <c r="J190" s="8" t="n"/>
      <c r="K190" s="10">
        <f>IF(OR(C190="",J190=""),"",IF((J190-C190)*1440&lt;=5,"Sim","Não"))</f>
        <v/>
      </c>
      <c r="L190" s="9" t="n"/>
      <c r="M190" s="8" t="n"/>
      <c r="N190" s="8" t="n"/>
      <c r="O190" s="10">
        <f>IF(OR(M190="",N190=""),"",IF((N190-M190)*1440&lt;=15,"Sim","Não"))</f>
        <v/>
      </c>
      <c r="P190" s="9" t="n"/>
      <c r="Q190" s="9" t="n"/>
      <c r="R190" s="9" t="n"/>
      <c r="S190" s="9" t="n"/>
      <c r="T190" s="9" t="n"/>
      <c r="U190" s="11" t="n"/>
      <c r="V190" s="9" t="n"/>
      <c r="W190" s="9" t="n"/>
      <c r="X190" s="7" t="n"/>
      <c r="Y190" s="12" t="n"/>
      <c r="Z190" s="9" t="n"/>
      <c r="AA190" s="7" t="n"/>
      <c r="AB190" s="13">
        <f>IF(OR(Z190="",AA190=""),"",IF(VLOOKUP(Z190,LISTAS!$H$3:$I$12,2,FALSE)=0,"não volta",AA190+VLOOKUP(Z190,LISTAS!$H$3:$I$12,2,FALSE)))</f>
        <v/>
      </c>
      <c r="AC190" s="9" t="n"/>
      <c r="AD190" s="9" t="n"/>
      <c r="AE190" s="9" t="n"/>
      <c r="AF190" s="7" t="n"/>
      <c r="AG190" s="9" t="n"/>
      <c r="AH190" s="10">
        <f>IF(B190="","",TEXT(WEEKNUM(B190,2),"00"))</f>
        <v/>
      </c>
      <c r="AI190" s="10">
        <f>IF(B190="","",TEXT(B190,"mm"))</f>
        <v/>
      </c>
    </row>
    <row r="191">
      <c r="A191" s="6">
        <f>IF(D191="","",ROW()-2)</f>
        <v/>
      </c>
      <c r="B191" s="7" t="n"/>
      <c r="C191" s="8" t="n"/>
      <c r="D191" s="9" t="n"/>
      <c r="E191" s="9" t="n"/>
      <c r="F191" s="9" t="n"/>
      <c r="G191" s="9" t="n"/>
      <c r="H191" s="9" t="n"/>
      <c r="I191" s="9" t="n"/>
      <c r="J191" s="8" t="n"/>
      <c r="K191" s="10">
        <f>IF(OR(C191="",J191=""),"",IF((J191-C191)*1440&lt;=5,"Sim","Não"))</f>
        <v/>
      </c>
      <c r="L191" s="9" t="n"/>
      <c r="M191" s="8" t="n"/>
      <c r="N191" s="8" t="n"/>
      <c r="O191" s="10">
        <f>IF(OR(M191="",N191=""),"",IF((N191-M191)*1440&lt;=15,"Sim","Não"))</f>
        <v/>
      </c>
      <c r="P191" s="9" t="n"/>
      <c r="Q191" s="9" t="n"/>
      <c r="R191" s="9" t="n"/>
      <c r="S191" s="9" t="n"/>
      <c r="T191" s="9" t="n"/>
      <c r="U191" s="11" t="n"/>
      <c r="V191" s="9" t="n"/>
      <c r="W191" s="9" t="n"/>
      <c r="X191" s="7" t="n"/>
      <c r="Y191" s="12" t="n"/>
      <c r="Z191" s="9" t="n"/>
      <c r="AA191" s="7" t="n"/>
      <c r="AB191" s="13">
        <f>IF(OR(Z191="",AA191=""),"",IF(VLOOKUP(Z191,LISTAS!$H$3:$I$12,2,FALSE)=0,"não volta",AA191+VLOOKUP(Z191,LISTAS!$H$3:$I$12,2,FALSE)))</f>
        <v/>
      </c>
      <c r="AC191" s="9" t="n"/>
      <c r="AD191" s="9" t="n"/>
      <c r="AE191" s="9" t="n"/>
      <c r="AF191" s="7" t="n"/>
      <c r="AG191" s="9" t="n"/>
      <c r="AH191" s="10">
        <f>IF(B191="","",TEXT(WEEKNUM(B191,2),"00"))</f>
        <v/>
      </c>
      <c r="AI191" s="10">
        <f>IF(B191="","",TEXT(B191,"mm"))</f>
        <v/>
      </c>
    </row>
    <row r="192">
      <c r="A192" s="6">
        <f>IF(D192="","",ROW()-2)</f>
        <v/>
      </c>
      <c r="B192" s="7" t="n"/>
      <c r="C192" s="8" t="n"/>
      <c r="D192" s="9" t="n"/>
      <c r="E192" s="9" t="n"/>
      <c r="F192" s="9" t="n"/>
      <c r="G192" s="9" t="n"/>
      <c r="H192" s="9" t="n"/>
      <c r="I192" s="9" t="n"/>
      <c r="J192" s="8" t="n"/>
      <c r="K192" s="10">
        <f>IF(OR(C192="",J192=""),"",IF((J192-C192)*1440&lt;=5,"Sim","Não"))</f>
        <v/>
      </c>
      <c r="L192" s="9" t="n"/>
      <c r="M192" s="8" t="n"/>
      <c r="N192" s="8" t="n"/>
      <c r="O192" s="10">
        <f>IF(OR(M192="",N192=""),"",IF((N192-M192)*1440&lt;=15,"Sim","Não"))</f>
        <v/>
      </c>
      <c r="P192" s="9" t="n"/>
      <c r="Q192" s="9" t="n"/>
      <c r="R192" s="9" t="n"/>
      <c r="S192" s="9" t="n"/>
      <c r="T192" s="9" t="n"/>
      <c r="U192" s="11" t="n"/>
      <c r="V192" s="9" t="n"/>
      <c r="W192" s="9" t="n"/>
      <c r="X192" s="7" t="n"/>
      <c r="Y192" s="12" t="n"/>
      <c r="Z192" s="9" t="n"/>
      <c r="AA192" s="7" t="n"/>
      <c r="AB192" s="13">
        <f>IF(OR(Z192="",AA192=""),"",IF(VLOOKUP(Z192,LISTAS!$H$3:$I$12,2,FALSE)=0,"não volta",AA192+VLOOKUP(Z192,LISTAS!$H$3:$I$12,2,FALSE)))</f>
        <v/>
      </c>
      <c r="AC192" s="9" t="n"/>
      <c r="AD192" s="9" t="n"/>
      <c r="AE192" s="9" t="n"/>
      <c r="AF192" s="7" t="n"/>
      <c r="AG192" s="9" t="n"/>
      <c r="AH192" s="10">
        <f>IF(B192="","",TEXT(WEEKNUM(B192,2),"00"))</f>
        <v/>
      </c>
      <c r="AI192" s="10">
        <f>IF(B192="","",TEXT(B192,"mm"))</f>
        <v/>
      </c>
    </row>
    <row r="193">
      <c r="A193" s="6">
        <f>IF(D193="","",ROW()-2)</f>
        <v/>
      </c>
      <c r="B193" s="7" t="n"/>
      <c r="C193" s="8" t="n"/>
      <c r="D193" s="9" t="n"/>
      <c r="E193" s="9" t="n"/>
      <c r="F193" s="9" t="n"/>
      <c r="G193" s="9" t="n"/>
      <c r="H193" s="9" t="n"/>
      <c r="I193" s="9" t="n"/>
      <c r="J193" s="8" t="n"/>
      <c r="K193" s="10">
        <f>IF(OR(C193="",J193=""),"",IF((J193-C193)*1440&lt;=5,"Sim","Não"))</f>
        <v/>
      </c>
      <c r="L193" s="9" t="n"/>
      <c r="M193" s="8" t="n"/>
      <c r="N193" s="8" t="n"/>
      <c r="O193" s="10">
        <f>IF(OR(M193="",N193=""),"",IF((N193-M193)*1440&lt;=15,"Sim","Não"))</f>
        <v/>
      </c>
      <c r="P193" s="9" t="n"/>
      <c r="Q193" s="9" t="n"/>
      <c r="R193" s="9" t="n"/>
      <c r="S193" s="9" t="n"/>
      <c r="T193" s="9" t="n"/>
      <c r="U193" s="11" t="n"/>
      <c r="V193" s="9" t="n"/>
      <c r="W193" s="9" t="n"/>
      <c r="X193" s="7" t="n"/>
      <c r="Y193" s="12" t="n"/>
      <c r="Z193" s="9" t="n"/>
      <c r="AA193" s="7" t="n"/>
      <c r="AB193" s="13">
        <f>IF(OR(Z193="",AA193=""),"",IF(VLOOKUP(Z193,LISTAS!$H$3:$I$12,2,FALSE)=0,"não volta",AA193+VLOOKUP(Z193,LISTAS!$H$3:$I$12,2,FALSE)))</f>
        <v/>
      </c>
      <c r="AC193" s="9" t="n"/>
      <c r="AD193" s="9" t="n"/>
      <c r="AE193" s="9" t="n"/>
      <c r="AF193" s="7" t="n"/>
      <c r="AG193" s="9" t="n"/>
      <c r="AH193" s="10">
        <f>IF(B193="","",TEXT(WEEKNUM(B193,2),"00"))</f>
        <v/>
      </c>
      <c r="AI193" s="10">
        <f>IF(B193="","",TEXT(B193,"mm"))</f>
        <v/>
      </c>
    </row>
    <row r="194">
      <c r="A194" s="6">
        <f>IF(D194="","",ROW()-2)</f>
        <v/>
      </c>
      <c r="B194" s="7" t="n"/>
      <c r="C194" s="8" t="n"/>
      <c r="D194" s="9" t="n"/>
      <c r="E194" s="9" t="n"/>
      <c r="F194" s="9" t="n"/>
      <c r="G194" s="9" t="n"/>
      <c r="H194" s="9" t="n"/>
      <c r="I194" s="9" t="n"/>
      <c r="J194" s="8" t="n"/>
      <c r="K194" s="10">
        <f>IF(OR(C194="",J194=""),"",IF((J194-C194)*1440&lt;=5,"Sim","Não"))</f>
        <v/>
      </c>
      <c r="L194" s="9" t="n"/>
      <c r="M194" s="8" t="n"/>
      <c r="N194" s="8" t="n"/>
      <c r="O194" s="10">
        <f>IF(OR(M194="",N194=""),"",IF((N194-M194)*1440&lt;=15,"Sim","Não"))</f>
        <v/>
      </c>
      <c r="P194" s="9" t="n"/>
      <c r="Q194" s="9" t="n"/>
      <c r="R194" s="9" t="n"/>
      <c r="S194" s="9" t="n"/>
      <c r="T194" s="9" t="n"/>
      <c r="U194" s="11" t="n"/>
      <c r="V194" s="9" t="n"/>
      <c r="W194" s="9" t="n"/>
      <c r="X194" s="7" t="n"/>
      <c r="Y194" s="12" t="n"/>
      <c r="Z194" s="9" t="n"/>
      <c r="AA194" s="7" t="n"/>
      <c r="AB194" s="13">
        <f>IF(OR(Z194="",AA194=""),"",IF(VLOOKUP(Z194,LISTAS!$H$3:$I$12,2,FALSE)=0,"não volta",AA194+VLOOKUP(Z194,LISTAS!$H$3:$I$12,2,FALSE)))</f>
        <v/>
      </c>
      <c r="AC194" s="9" t="n"/>
      <c r="AD194" s="9" t="n"/>
      <c r="AE194" s="9" t="n"/>
      <c r="AF194" s="7" t="n"/>
      <c r="AG194" s="9" t="n"/>
      <c r="AH194" s="10">
        <f>IF(B194="","",TEXT(WEEKNUM(B194,2),"00"))</f>
        <v/>
      </c>
      <c r="AI194" s="10">
        <f>IF(B194="","",TEXT(B194,"mm"))</f>
        <v/>
      </c>
    </row>
    <row r="195">
      <c r="A195" s="6">
        <f>IF(D195="","",ROW()-2)</f>
        <v/>
      </c>
      <c r="B195" s="7" t="n"/>
      <c r="C195" s="8" t="n"/>
      <c r="D195" s="9" t="n"/>
      <c r="E195" s="9" t="n"/>
      <c r="F195" s="9" t="n"/>
      <c r="G195" s="9" t="n"/>
      <c r="H195" s="9" t="n"/>
      <c r="I195" s="9" t="n"/>
      <c r="J195" s="8" t="n"/>
      <c r="K195" s="10">
        <f>IF(OR(C195="",J195=""),"",IF((J195-C195)*1440&lt;=5,"Sim","Não"))</f>
        <v/>
      </c>
      <c r="L195" s="9" t="n"/>
      <c r="M195" s="8" t="n"/>
      <c r="N195" s="8" t="n"/>
      <c r="O195" s="10">
        <f>IF(OR(M195="",N195=""),"",IF((N195-M195)*1440&lt;=15,"Sim","Não"))</f>
        <v/>
      </c>
      <c r="P195" s="9" t="n"/>
      <c r="Q195" s="9" t="n"/>
      <c r="R195" s="9" t="n"/>
      <c r="S195" s="9" t="n"/>
      <c r="T195" s="9" t="n"/>
      <c r="U195" s="11" t="n"/>
      <c r="V195" s="9" t="n"/>
      <c r="W195" s="9" t="n"/>
      <c r="X195" s="7" t="n"/>
      <c r="Y195" s="12" t="n"/>
      <c r="Z195" s="9" t="n"/>
      <c r="AA195" s="7" t="n"/>
      <c r="AB195" s="13">
        <f>IF(OR(Z195="",AA195=""),"",IF(VLOOKUP(Z195,LISTAS!$H$3:$I$12,2,FALSE)=0,"não volta",AA195+VLOOKUP(Z195,LISTAS!$H$3:$I$12,2,FALSE)))</f>
        <v/>
      </c>
      <c r="AC195" s="9" t="n"/>
      <c r="AD195" s="9" t="n"/>
      <c r="AE195" s="9" t="n"/>
      <c r="AF195" s="7" t="n"/>
      <c r="AG195" s="9" t="n"/>
      <c r="AH195" s="10">
        <f>IF(B195="","",TEXT(WEEKNUM(B195,2),"00"))</f>
        <v/>
      </c>
      <c r="AI195" s="10">
        <f>IF(B195="","",TEXT(B195,"mm"))</f>
        <v/>
      </c>
    </row>
    <row r="196">
      <c r="A196" s="6">
        <f>IF(D196="","",ROW()-2)</f>
        <v/>
      </c>
      <c r="B196" s="7" t="n"/>
      <c r="C196" s="8" t="n"/>
      <c r="D196" s="9" t="n"/>
      <c r="E196" s="9" t="n"/>
      <c r="F196" s="9" t="n"/>
      <c r="G196" s="9" t="n"/>
      <c r="H196" s="9" t="n"/>
      <c r="I196" s="9" t="n"/>
      <c r="J196" s="8" t="n"/>
      <c r="K196" s="10">
        <f>IF(OR(C196="",J196=""),"",IF((J196-C196)*1440&lt;=5,"Sim","Não"))</f>
        <v/>
      </c>
      <c r="L196" s="9" t="n"/>
      <c r="M196" s="8" t="n"/>
      <c r="N196" s="8" t="n"/>
      <c r="O196" s="10">
        <f>IF(OR(M196="",N196=""),"",IF((N196-M196)*1440&lt;=15,"Sim","Não"))</f>
        <v/>
      </c>
      <c r="P196" s="9" t="n"/>
      <c r="Q196" s="9" t="n"/>
      <c r="R196" s="9" t="n"/>
      <c r="S196" s="9" t="n"/>
      <c r="T196" s="9" t="n"/>
      <c r="U196" s="11" t="n"/>
      <c r="V196" s="9" t="n"/>
      <c r="W196" s="9" t="n"/>
      <c r="X196" s="7" t="n"/>
      <c r="Y196" s="12" t="n"/>
      <c r="Z196" s="9" t="n"/>
      <c r="AA196" s="7" t="n"/>
      <c r="AB196" s="13">
        <f>IF(OR(Z196="",AA196=""),"",IF(VLOOKUP(Z196,LISTAS!$H$3:$I$12,2,FALSE)=0,"não volta",AA196+VLOOKUP(Z196,LISTAS!$H$3:$I$12,2,FALSE)))</f>
        <v/>
      </c>
      <c r="AC196" s="9" t="n"/>
      <c r="AD196" s="9" t="n"/>
      <c r="AE196" s="9" t="n"/>
      <c r="AF196" s="7" t="n"/>
      <c r="AG196" s="9" t="n"/>
      <c r="AH196" s="10">
        <f>IF(B196="","",TEXT(WEEKNUM(B196,2),"00"))</f>
        <v/>
      </c>
      <c r="AI196" s="10">
        <f>IF(B196="","",TEXT(B196,"mm"))</f>
        <v/>
      </c>
    </row>
    <row r="197">
      <c r="A197" s="6">
        <f>IF(D197="","",ROW()-2)</f>
        <v/>
      </c>
      <c r="B197" s="7" t="n"/>
      <c r="C197" s="8" t="n"/>
      <c r="D197" s="9" t="n"/>
      <c r="E197" s="9" t="n"/>
      <c r="F197" s="9" t="n"/>
      <c r="G197" s="9" t="n"/>
      <c r="H197" s="9" t="n"/>
      <c r="I197" s="9" t="n"/>
      <c r="J197" s="8" t="n"/>
      <c r="K197" s="10">
        <f>IF(OR(C197="",J197=""),"",IF((J197-C197)*1440&lt;=5,"Sim","Não"))</f>
        <v/>
      </c>
      <c r="L197" s="9" t="n"/>
      <c r="M197" s="8" t="n"/>
      <c r="N197" s="8" t="n"/>
      <c r="O197" s="10">
        <f>IF(OR(M197="",N197=""),"",IF((N197-M197)*1440&lt;=15,"Sim","Não"))</f>
        <v/>
      </c>
      <c r="P197" s="9" t="n"/>
      <c r="Q197" s="9" t="n"/>
      <c r="R197" s="9" t="n"/>
      <c r="S197" s="9" t="n"/>
      <c r="T197" s="9" t="n"/>
      <c r="U197" s="11" t="n"/>
      <c r="V197" s="9" t="n"/>
      <c r="W197" s="9" t="n"/>
      <c r="X197" s="7" t="n"/>
      <c r="Y197" s="12" t="n"/>
      <c r="Z197" s="9" t="n"/>
      <c r="AA197" s="7" t="n"/>
      <c r="AB197" s="13">
        <f>IF(OR(Z197="",AA197=""),"",IF(VLOOKUP(Z197,LISTAS!$H$3:$I$12,2,FALSE)=0,"não volta",AA197+VLOOKUP(Z197,LISTAS!$H$3:$I$12,2,FALSE)))</f>
        <v/>
      </c>
      <c r="AC197" s="9" t="n"/>
      <c r="AD197" s="9" t="n"/>
      <c r="AE197" s="9" t="n"/>
      <c r="AF197" s="7" t="n"/>
      <c r="AG197" s="9" t="n"/>
      <c r="AH197" s="10">
        <f>IF(B197="","",TEXT(WEEKNUM(B197,2),"00"))</f>
        <v/>
      </c>
      <c r="AI197" s="10">
        <f>IF(B197="","",TEXT(B197,"mm"))</f>
        <v/>
      </c>
    </row>
    <row r="198">
      <c r="A198" s="6">
        <f>IF(D198="","",ROW()-2)</f>
        <v/>
      </c>
      <c r="B198" s="7" t="n"/>
      <c r="C198" s="8" t="n"/>
      <c r="D198" s="9" t="n"/>
      <c r="E198" s="9" t="n"/>
      <c r="F198" s="9" t="n"/>
      <c r="G198" s="9" t="n"/>
      <c r="H198" s="9" t="n"/>
      <c r="I198" s="9" t="n"/>
      <c r="J198" s="8" t="n"/>
      <c r="K198" s="10">
        <f>IF(OR(C198="",J198=""),"",IF((J198-C198)*1440&lt;=5,"Sim","Não"))</f>
        <v/>
      </c>
      <c r="L198" s="9" t="n"/>
      <c r="M198" s="8" t="n"/>
      <c r="N198" s="8" t="n"/>
      <c r="O198" s="10">
        <f>IF(OR(M198="",N198=""),"",IF((N198-M198)*1440&lt;=15,"Sim","Não"))</f>
        <v/>
      </c>
      <c r="P198" s="9" t="n"/>
      <c r="Q198" s="9" t="n"/>
      <c r="R198" s="9" t="n"/>
      <c r="S198" s="9" t="n"/>
      <c r="T198" s="9" t="n"/>
      <c r="U198" s="11" t="n"/>
      <c r="V198" s="9" t="n"/>
      <c r="W198" s="9" t="n"/>
      <c r="X198" s="7" t="n"/>
      <c r="Y198" s="12" t="n"/>
      <c r="Z198" s="9" t="n"/>
      <c r="AA198" s="7" t="n"/>
      <c r="AB198" s="13">
        <f>IF(OR(Z198="",AA198=""),"",IF(VLOOKUP(Z198,LISTAS!$H$3:$I$12,2,FALSE)=0,"não volta",AA198+VLOOKUP(Z198,LISTAS!$H$3:$I$12,2,FALSE)))</f>
        <v/>
      </c>
      <c r="AC198" s="9" t="n"/>
      <c r="AD198" s="9" t="n"/>
      <c r="AE198" s="9" t="n"/>
      <c r="AF198" s="7" t="n"/>
      <c r="AG198" s="9" t="n"/>
      <c r="AH198" s="10">
        <f>IF(B198="","",TEXT(WEEKNUM(B198,2),"00"))</f>
        <v/>
      </c>
      <c r="AI198" s="10">
        <f>IF(B198="","",TEXT(B198,"mm"))</f>
        <v/>
      </c>
    </row>
    <row r="199">
      <c r="A199" s="6">
        <f>IF(D199="","",ROW()-2)</f>
        <v/>
      </c>
      <c r="B199" s="7" t="n"/>
      <c r="C199" s="8" t="n"/>
      <c r="D199" s="9" t="n"/>
      <c r="E199" s="9" t="n"/>
      <c r="F199" s="9" t="n"/>
      <c r="G199" s="9" t="n"/>
      <c r="H199" s="9" t="n"/>
      <c r="I199" s="9" t="n"/>
      <c r="J199" s="8" t="n"/>
      <c r="K199" s="10">
        <f>IF(OR(C199="",J199=""),"",IF((J199-C199)*1440&lt;=5,"Sim","Não"))</f>
        <v/>
      </c>
      <c r="L199" s="9" t="n"/>
      <c r="M199" s="8" t="n"/>
      <c r="N199" s="8" t="n"/>
      <c r="O199" s="10">
        <f>IF(OR(M199="",N199=""),"",IF((N199-M199)*1440&lt;=15,"Sim","Não"))</f>
        <v/>
      </c>
      <c r="P199" s="9" t="n"/>
      <c r="Q199" s="9" t="n"/>
      <c r="R199" s="9" t="n"/>
      <c r="S199" s="9" t="n"/>
      <c r="T199" s="9" t="n"/>
      <c r="U199" s="11" t="n"/>
      <c r="V199" s="9" t="n"/>
      <c r="W199" s="9" t="n"/>
      <c r="X199" s="7" t="n"/>
      <c r="Y199" s="12" t="n"/>
      <c r="Z199" s="9" t="n"/>
      <c r="AA199" s="7" t="n"/>
      <c r="AB199" s="13">
        <f>IF(OR(Z199="",AA199=""),"",IF(VLOOKUP(Z199,LISTAS!$H$3:$I$12,2,FALSE)=0,"não volta",AA199+VLOOKUP(Z199,LISTAS!$H$3:$I$12,2,FALSE)))</f>
        <v/>
      </c>
      <c r="AC199" s="9" t="n"/>
      <c r="AD199" s="9" t="n"/>
      <c r="AE199" s="9" t="n"/>
      <c r="AF199" s="7" t="n"/>
      <c r="AG199" s="9" t="n"/>
      <c r="AH199" s="10">
        <f>IF(B199="","",TEXT(WEEKNUM(B199,2),"00"))</f>
        <v/>
      </c>
      <c r="AI199" s="10">
        <f>IF(B199="","",TEXT(B199,"mm"))</f>
        <v/>
      </c>
    </row>
    <row r="200">
      <c r="A200" s="6">
        <f>IF(D200="","",ROW()-2)</f>
        <v/>
      </c>
      <c r="B200" s="7" t="n"/>
      <c r="C200" s="8" t="n"/>
      <c r="D200" s="9" t="n"/>
      <c r="E200" s="9" t="n"/>
      <c r="F200" s="9" t="n"/>
      <c r="G200" s="9" t="n"/>
      <c r="H200" s="9" t="n"/>
      <c r="I200" s="9" t="n"/>
      <c r="J200" s="8" t="n"/>
      <c r="K200" s="10">
        <f>IF(OR(C200="",J200=""),"",IF((J200-C200)*1440&lt;=5,"Sim","Não"))</f>
        <v/>
      </c>
      <c r="L200" s="9" t="n"/>
      <c r="M200" s="8" t="n"/>
      <c r="N200" s="8" t="n"/>
      <c r="O200" s="10">
        <f>IF(OR(M200="",N200=""),"",IF((N200-M200)*1440&lt;=15,"Sim","Não"))</f>
        <v/>
      </c>
      <c r="P200" s="9" t="n"/>
      <c r="Q200" s="9" t="n"/>
      <c r="R200" s="9" t="n"/>
      <c r="S200" s="9" t="n"/>
      <c r="T200" s="9" t="n"/>
      <c r="U200" s="11" t="n"/>
      <c r="V200" s="9" t="n"/>
      <c r="W200" s="9" t="n"/>
      <c r="X200" s="7" t="n"/>
      <c r="Y200" s="12" t="n"/>
      <c r="Z200" s="9" t="n"/>
      <c r="AA200" s="7" t="n"/>
      <c r="AB200" s="13">
        <f>IF(OR(Z200="",AA200=""),"",IF(VLOOKUP(Z200,LISTAS!$H$3:$I$12,2,FALSE)=0,"não volta",AA200+VLOOKUP(Z200,LISTAS!$H$3:$I$12,2,FALSE)))</f>
        <v/>
      </c>
      <c r="AC200" s="9" t="n"/>
      <c r="AD200" s="9" t="n"/>
      <c r="AE200" s="9" t="n"/>
      <c r="AF200" s="7" t="n"/>
      <c r="AG200" s="9" t="n"/>
      <c r="AH200" s="10">
        <f>IF(B200="","",TEXT(WEEKNUM(B200,2),"00"))</f>
        <v/>
      </c>
      <c r="AI200" s="10">
        <f>IF(B200="","",TEXT(B200,"mm"))</f>
        <v/>
      </c>
    </row>
    <row r="201">
      <c r="A201" s="6">
        <f>IF(D201="","",ROW()-2)</f>
        <v/>
      </c>
      <c r="B201" s="7" t="n"/>
      <c r="C201" s="8" t="n"/>
      <c r="D201" s="9" t="n"/>
      <c r="E201" s="9" t="n"/>
      <c r="F201" s="9" t="n"/>
      <c r="G201" s="9" t="n"/>
      <c r="H201" s="9" t="n"/>
      <c r="I201" s="9" t="n"/>
      <c r="J201" s="8" t="n"/>
      <c r="K201" s="10">
        <f>IF(OR(C201="",J201=""),"",IF((J201-C201)*1440&lt;=5,"Sim","Não"))</f>
        <v/>
      </c>
      <c r="L201" s="9" t="n"/>
      <c r="M201" s="8" t="n"/>
      <c r="N201" s="8" t="n"/>
      <c r="O201" s="10">
        <f>IF(OR(M201="",N201=""),"",IF((N201-M201)*1440&lt;=15,"Sim","Não"))</f>
        <v/>
      </c>
      <c r="P201" s="9" t="n"/>
      <c r="Q201" s="9" t="n"/>
      <c r="R201" s="9" t="n"/>
      <c r="S201" s="9" t="n"/>
      <c r="T201" s="9" t="n"/>
      <c r="U201" s="11" t="n"/>
      <c r="V201" s="9" t="n"/>
      <c r="W201" s="9" t="n"/>
      <c r="X201" s="7" t="n"/>
      <c r="Y201" s="12" t="n"/>
      <c r="Z201" s="9" t="n"/>
      <c r="AA201" s="7" t="n"/>
      <c r="AB201" s="13">
        <f>IF(OR(Z201="",AA201=""),"",IF(VLOOKUP(Z201,LISTAS!$H$3:$I$12,2,FALSE)=0,"não volta",AA201+VLOOKUP(Z201,LISTAS!$H$3:$I$12,2,FALSE)))</f>
        <v/>
      </c>
      <c r="AC201" s="9" t="n"/>
      <c r="AD201" s="9" t="n"/>
      <c r="AE201" s="9" t="n"/>
      <c r="AF201" s="7" t="n"/>
      <c r="AG201" s="9" t="n"/>
      <c r="AH201" s="10">
        <f>IF(B201="","",TEXT(WEEKNUM(B201,2),"00"))</f>
        <v/>
      </c>
      <c r="AI201" s="10">
        <f>IF(B201="","",TEXT(B201,"mm"))</f>
        <v/>
      </c>
    </row>
    <row r="202">
      <c r="A202" s="6">
        <f>IF(D202="","",ROW()-2)</f>
        <v/>
      </c>
      <c r="B202" s="7" t="n"/>
      <c r="C202" s="8" t="n"/>
      <c r="D202" s="9" t="n"/>
      <c r="E202" s="9" t="n"/>
      <c r="F202" s="9" t="n"/>
      <c r="G202" s="9" t="n"/>
      <c r="H202" s="9" t="n"/>
      <c r="I202" s="9" t="n"/>
      <c r="J202" s="8" t="n"/>
      <c r="K202" s="10">
        <f>IF(OR(C202="",J202=""),"",IF((J202-C202)*1440&lt;=5,"Sim","Não"))</f>
        <v/>
      </c>
      <c r="L202" s="9" t="n"/>
      <c r="M202" s="8" t="n"/>
      <c r="N202" s="8" t="n"/>
      <c r="O202" s="10">
        <f>IF(OR(M202="",N202=""),"",IF((N202-M202)*1440&lt;=15,"Sim","Não"))</f>
        <v/>
      </c>
      <c r="P202" s="9" t="n"/>
      <c r="Q202" s="9" t="n"/>
      <c r="R202" s="9" t="n"/>
      <c r="S202" s="9" t="n"/>
      <c r="T202" s="9" t="n"/>
      <c r="U202" s="11" t="n"/>
      <c r="V202" s="9" t="n"/>
      <c r="W202" s="9" t="n"/>
      <c r="X202" s="7" t="n"/>
      <c r="Y202" s="12" t="n"/>
      <c r="Z202" s="9" t="n"/>
      <c r="AA202" s="7" t="n"/>
      <c r="AB202" s="13">
        <f>IF(OR(Z202="",AA202=""),"",IF(VLOOKUP(Z202,LISTAS!$H$3:$I$12,2,FALSE)=0,"não volta",AA202+VLOOKUP(Z202,LISTAS!$H$3:$I$12,2,FALSE)))</f>
        <v/>
      </c>
      <c r="AC202" s="9" t="n"/>
      <c r="AD202" s="9" t="n"/>
      <c r="AE202" s="9" t="n"/>
      <c r="AF202" s="7" t="n"/>
      <c r="AG202" s="9" t="n"/>
      <c r="AH202" s="10">
        <f>IF(B202="","",TEXT(WEEKNUM(B202,2),"00"))</f>
        <v/>
      </c>
      <c r="AI202" s="10">
        <f>IF(B202="","",TEXT(B202,"mm"))</f>
        <v/>
      </c>
    </row>
    <row r="203">
      <c r="A203" s="6">
        <f>IF(D203="","",ROW()-2)</f>
        <v/>
      </c>
      <c r="B203" s="7" t="n"/>
      <c r="C203" s="8" t="n"/>
      <c r="D203" s="9" t="n"/>
      <c r="E203" s="9" t="n"/>
      <c r="F203" s="9" t="n"/>
      <c r="G203" s="9" t="n"/>
      <c r="H203" s="9" t="n"/>
      <c r="I203" s="9" t="n"/>
      <c r="J203" s="8" t="n"/>
      <c r="K203" s="10">
        <f>IF(OR(C203="",J203=""),"",IF((J203-C203)*1440&lt;=5,"Sim","Não"))</f>
        <v/>
      </c>
      <c r="L203" s="9" t="n"/>
      <c r="M203" s="8" t="n"/>
      <c r="N203" s="8" t="n"/>
      <c r="O203" s="10">
        <f>IF(OR(M203="",N203=""),"",IF((N203-M203)*1440&lt;=15,"Sim","Não"))</f>
        <v/>
      </c>
      <c r="P203" s="9" t="n"/>
      <c r="Q203" s="9" t="n"/>
      <c r="R203" s="9" t="n"/>
      <c r="S203" s="9" t="n"/>
      <c r="T203" s="9" t="n"/>
      <c r="U203" s="11" t="n"/>
      <c r="V203" s="9" t="n"/>
      <c r="W203" s="9" t="n"/>
      <c r="X203" s="7" t="n"/>
      <c r="Y203" s="12" t="n"/>
      <c r="Z203" s="9" t="n"/>
      <c r="AA203" s="7" t="n"/>
      <c r="AB203" s="13">
        <f>IF(OR(Z203="",AA203=""),"",IF(VLOOKUP(Z203,LISTAS!$H$3:$I$12,2,FALSE)=0,"não volta",AA203+VLOOKUP(Z203,LISTAS!$H$3:$I$12,2,FALSE)))</f>
        <v/>
      </c>
      <c r="AC203" s="9" t="n"/>
      <c r="AD203" s="9" t="n"/>
      <c r="AE203" s="9" t="n"/>
      <c r="AF203" s="7" t="n"/>
      <c r="AG203" s="9" t="n"/>
      <c r="AH203" s="10">
        <f>IF(B203="","",TEXT(WEEKNUM(B203,2),"00"))</f>
        <v/>
      </c>
      <c r="AI203" s="10">
        <f>IF(B203="","",TEXT(B203,"mm"))</f>
        <v/>
      </c>
    </row>
    <row r="204">
      <c r="A204" s="6">
        <f>IF(D204="","",ROW()-2)</f>
        <v/>
      </c>
      <c r="B204" s="7" t="n"/>
      <c r="C204" s="8" t="n"/>
      <c r="D204" s="9" t="n"/>
      <c r="E204" s="9" t="n"/>
      <c r="F204" s="9" t="n"/>
      <c r="G204" s="9" t="n"/>
      <c r="H204" s="9" t="n"/>
      <c r="I204" s="9" t="n"/>
      <c r="J204" s="8" t="n"/>
      <c r="K204" s="10">
        <f>IF(OR(C204="",J204=""),"",IF((J204-C204)*1440&lt;=5,"Sim","Não"))</f>
        <v/>
      </c>
      <c r="L204" s="9" t="n"/>
      <c r="M204" s="8" t="n"/>
      <c r="N204" s="8" t="n"/>
      <c r="O204" s="10">
        <f>IF(OR(M204="",N204=""),"",IF((N204-M204)*1440&lt;=15,"Sim","Não"))</f>
        <v/>
      </c>
      <c r="P204" s="9" t="n"/>
      <c r="Q204" s="9" t="n"/>
      <c r="R204" s="9" t="n"/>
      <c r="S204" s="9" t="n"/>
      <c r="T204" s="9" t="n"/>
      <c r="U204" s="11" t="n"/>
      <c r="V204" s="9" t="n"/>
      <c r="W204" s="9" t="n"/>
      <c r="X204" s="7" t="n"/>
      <c r="Y204" s="12" t="n"/>
      <c r="Z204" s="9" t="n"/>
      <c r="AA204" s="7" t="n"/>
      <c r="AB204" s="13">
        <f>IF(OR(Z204="",AA204=""),"",IF(VLOOKUP(Z204,LISTAS!$H$3:$I$12,2,FALSE)=0,"não volta",AA204+VLOOKUP(Z204,LISTAS!$H$3:$I$12,2,FALSE)))</f>
        <v/>
      </c>
      <c r="AC204" s="9" t="n"/>
      <c r="AD204" s="9" t="n"/>
      <c r="AE204" s="9" t="n"/>
      <c r="AF204" s="7" t="n"/>
      <c r="AG204" s="9" t="n"/>
      <c r="AH204" s="10">
        <f>IF(B204="","",TEXT(WEEKNUM(B204,2),"00"))</f>
        <v/>
      </c>
      <c r="AI204" s="10">
        <f>IF(B204="","",TEXT(B204,"mm"))</f>
        <v/>
      </c>
    </row>
    <row r="205">
      <c r="A205" s="6">
        <f>IF(D205="","",ROW()-2)</f>
        <v/>
      </c>
      <c r="B205" s="7" t="n"/>
      <c r="C205" s="8" t="n"/>
      <c r="D205" s="9" t="n"/>
      <c r="E205" s="9" t="n"/>
      <c r="F205" s="9" t="n"/>
      <c r="G205" s="9" t="n"/>
      <c r="H205" s="9" t="n"/>
      <c r="I205" s="9" t="n"/>
      <c r="J205" s="8" t="n"/>
      <c r="K205" s="10">
        <f>IF(OR(C205="",J205=""),"",IF((J205-C205)*1440&lt;=5,"Sim","Não"))</f>
        <v/>
      </c>
      <c r="L205" s="9" t="n"/>
      <c r="M205" s="8" t="n"/>
      <c r="N205" s="8" t="n"/>
      <c r="O205" s="10">
        <f>IF(OR(M205="",N205=""),"",IF((N205-M205)*1440&lt;=15,"Sim","Não"))</f>
        <v/>
      </c>
      <c r="P205" s="9" t="n"/>
      <c r="Q205" s="9" t="n"/>
      <c r="R205" s="9" t="n"/>
      <c r="S205" s="9" t="n"/>
      <c r="T205" s="9" t="n"/>
      <c r="U205" s="11" t="n"/>
      <c r="V205" s="9" t="n"/>
      <c r="W205" s="9" t="n"/>
      <c r="X205" s="7" t="n"/>
      <c r="Y205" s="12" t="n"/>
      <c r="Z205" s="9" t="n"/>
      <c r="AA205" s="7" t="n"/>
      <c r="AB205" s="13">
        <f>IF(OR(Z205="",AA205=""),"",IF(VLOOKUP(Z205,LISTAS!$H$3:$I$12,2,FALSE)=0,"não volta",AA205+VLOOKUP(Z205,LISTAS!$H$3:$I$12,2,FALSE)))</f>
        <v/>
      </c>
      <c r="AC205" s="9" t="n"/>
      <c r="AD205" s="9" t="n"/>
      <c r="AE205" s="9" t="n"/>
      <c r="AF205" s="7" t="n"/>
      <c r="AG205" s="9" t="n"/>
      <c r="AH205" s="10">
        <f>IF(B205="","",TEXT(WEEKNUM(B205,2),"00"))</f>
        <v/>
      </c>
      <c r="AI205" s="10">
        <f>IF(B205="","",TEXT(B205,"mm"))</f>
        <v/>
      </c>
    </row>
    <row r="206">
      <c r="A206" s="6">
        <f>IF(D206="","",ROW()-2)</f>
        <v/>
      </c>
      <c r="B206" s="7" t="n"/>
      <c r="C206" s="8" t="n"/>
      <c r="D206" s="9" t="n"/>
      <c r="E206" s="9" t="n"/>
      <c r="F206" s="9" t="n"/>
      <c r="G206" s="9" t="n"/>
      <c r="H206" s="9" t="n"/>
      <c r="I206" s="9" t="n"/>
      <c r="J206" s="8" t="n"/>
      <c r="K206" s="10">
        <f>IF(OR(C206="",J206=""),"",IF((J206-C206)*1440&lt;=5,"Sim","Não"))</f>
        <v/>
      </c>
      <c r="L206" s="9" t="n"/>
      <c r="M206" s="8" t="n"/>
      <c r="N206" s="8" t="n"/>
      <c r="O206" s="10">
        <f>IF(OR(M206="",N206=""),"",IF((N206-M206)*1440&lt;=15,"Sim","Não"))</f>
        <v/>
      </c>
      <c r="P206" s="9" t="n"/>
      <c r="Q206" s="9" t="n"/>
      <c r="R206" s="9" t="n"/>
      <c r="S206" s="9" t="n"/>
      <c r="T206" s="9" t="n"/>
      <c r="U206" s="11" t="n"/>
      <c r="V206" s="9" t="n"/>
      <c r="W206" s="9" t="n"/>
      <c r="X206" s="7" t="n"/>
      <c r="Y206" s="12" t="n"/>
      <c r="Z206" s="9" t="n"/>
      <c r="AA206" s="7" t="n"/>
      <c r="AB206" s="13">
        <f>IF(OR(Z206="",AA206=""),"",IF(VLOOKUP(Z206,LISTAS!$H$3:$I$12,2,FALSE)=0,"não volta",AA206+VLOOKUP(Z206,LISTAS!$H$3:$I$12,2,FALSE)))</f>
        <v/>
      </c>
      <c r="AC206" s="9" t="n"/>
      <c r="AD206" s="9" t="n"/>
      <c r="AE206" s="9" t="n"/>
      <c r="AF206" s="7" t="n"/>
      <c r="AG206" s="9" t="n"/>
      <c r="AH206" s="10">
        <f>IF(B206="","",TEXT(WEEKNUM(B206,2),"00"))</f>
        <v/>
      </c>
      <c r="AI206" s="10">
        <f>IF(B206="","",TEXT(B206,"mm"))</f>
        <v/>
      </c>
    </row>
    <row r="207">
      <c r="A207" s="6">
        <f>IF(D207="","",ROW()-2)</f>
        <v/>
      </c>
      <c r="B207" s="7" t="n"/>
      <c r="C207" s="8" t="n"/>
      <c r="D207" s="9" t="n"/>
      <c r="E207" s="9" t="n"/>
      <c r="F207" s="9" t="n"/>
      <c r="G207" s="9" t="n"/>
      <c r="H207" s="9" t="n"/>
      <c r="I207" s="9" t="n"/>
      <c r="J207" s="8" t="n"/>
      <c r="K207" s="10">
        <f>IF(OR(C207="",J207=""),"",IF((J207-C207)*1440&lt;=5,"Sim","Não"))</f>
        <v/>
      </c>
      <c r="L207" s="9" t="n"/>
      <c r="M207" s="8" t="n"/>
      <c r="N207" s="8" t="n"/>
      <c r="O207" s="10">
        <f>IF(OR(M207="",N207=""),"",IF((N207-M207)*1440&lt;=15,"Sim","Não"))</f>
        <v/>
      </c>
      <c r="P207" s="9" t="n"/>
      <c r="Q207" s="9" t="n"/>
      <c r="R207" s="9" t="n"/>
      <c r="S207" s="9" t="n"/>
      <c r="T207" s="9" t="n"/>
      <c r="U207" s="11" t="n"/>
      <c r="V207" s="9" t="n"/>
      <c r="W207" s="9" t="n"/>
      <c r="X207" s="7" t="n"/>
      <c r="Y207" s="12" t="n"/>
      <c r="Z207" s="9" t="n"/>
      <c r="AA207" s="7" t="n"/>
      <c r="AB207" s="13">
        <f>IF(OR(Z207="",AA207=""),"",IF(VLOOKUP(Z207,LISTAS!$H$3:$I$12,2,FALSE)=0,"não volta",AA207+VLOOKUP(Z207,LISTAS!$H$3:$I$12,2,FALSE)))</f>
        <v/>
      </c>
      <c r="AC207" s="9" t="n"/>
      <c r="AD207" s="9" t="n"/>
      <c r="AE207" s="9" t="n"/>
      <c r="AF207" s="7" t="n"/>
      <c r="AG207" s="9" t="n"/>
      <c r="AH207" s="10">
        <f>IF(B207="","",TEXT(WEEKNUM(B207,2),"00"))</f>
        <v/>
      </c>
      <c r="AI207" s="10">
        <f>IF(B207="","",TEXT(B207,"mm"))</f>
        <v/>
      </c>
    </row>
    <row r="208">
      <c r="A208" s="6">
        <f>IF(D208="","",ROW()-2)</f>
        <v/>
      </c>
      <c r="B208" s="7" t="n"/>
      <c r="C208" s="8" t="n"/>
      <c r="D208" s="9" t="n"/>
      <c r="E208" s="9" t="n"/>
      <c r="F208" s="9" t="n"/>
      <c r="G208" s="9" t="n"/>
      <c r="H208" s="9" t="n"/>
      <c r="I208" s="9" t="n"/>
      <c r="J208" s="8" t="n"/>
      <c r="K208" s="10">
        <f>IF(OR(C208="",J208=""),"",IF((J208-C208)*1440&lt;=5,"Sim","Não"))</f>
        <v/>
      </c>
      <c r="L208" s="9" t="n"/>
      <c r="M208" s="8" t="n"/>
      <c r="N208" s="8" t="n"/>
      <c r="O208" s="10">
        <f>IF(OR(M208="",N208=""),"",IF((N208-M208)*1440&lt;=15,"Sim","Não"))</f>
        <v/>
      </c>
      <c r="P208" s="9" t="n"/>
      <c r="Q208" s="9" t="n"/>
      <c r="R208" s="9" t="n"/>
      <c r="S208" s="9" t="n"/>
      <c r="T208" s="9" t="n"/>
      <c r="U208" s="11" t="n"/>
      <c r="V208" s="9" t="n"/>
      <c r="W208" s="9" t="n"/>
      <c r="X208" s="7" t="n"/>
      <c r="Y208" s="12" t="n"/>
      <c r="Z208" s="9" t="n"/>
      <c r="AA208" s="7" t="n"/>
      <c r="AB208" s="13">
        <f>IF(OR(Z208="",AA208=""),"",IF(VLOOKUP(Z208,LISTAS!$H$3:$I$12,2,FALSE)=0,"não volta",AA208+VLOOKUP(Z208,LISTAS!$H$3:$I$12,2,FALSE)))</f>
        <v/>
      </c>
      <c r="AC208" s="9" t="n"/>
      <c r="AD208" s="9" t="n"/>
      <c r="AE208" s="9" t="n"/>
      <c r="AF208" s="7" t="n"/>
      <c r="AG208" s="9" t="n"/>
      <c r="AH208" s="10">
        <f>IF(B208="","",TEXT(WEEKNUM(B208,2),"00"))</f>
        <v/>
      </c>
      <c r="AI208" s="10">
        <f>IF(B208="","",TEXT(B208,"mm"))</f>
        <v/>
      </c>
    </row>
    <row r="209">
      <c r="A209" s="6">
        <f>IF(D209="","",ROW()-2)</f>
        <v/>
      </c>
      <c r="B209" s="7" t="n"/>
      <c r="C209" s="8" t="n"/>
      <c r="D209" s="9" t="n"/>
      <c r="E209" s="9" t="n"/>
      <c r="F209" s="9" t="n"/>
      <c r="G209" s="9" t="n"/>
      <c r="H209" s="9" t="n"/>
      <c r="I209" s="9" t="n"/>
      <c r="J209" s="8" t="n"/>
      <c r="K209" s="10">
        <f>IF(OR(C209="",J209=""),"",IF((J209-C209)*1440&lt;=5,"Sim","Não"))</f>
        <v/>
      </c>
      <c r="L209" s="9" t="n"/>
      <c r="M209" s="8" t="n"/>
      <c r="N209" s="8" t="n"/>
      <c r="O209" s="10">
        <f>IF(OR(M209="",N209=""),"",IF((N209-M209)*1440&lt;=15,"Sim","Não"))</f>
        <v/>
      </c>
      <c r="P209" s="9" t="n"/>
      <c r="Q209" s="9" t="n"/>
      <c r="R209" s="9" t="n"/>
      <c r="S209" s="9" t="n"/>
      <c r="T209" s="9" t="n"/>
      <c r="U209" s="11" t="n"/>
      <c r="V209" s="9" t="n"/>
      <c r="W209" s="9" t="n"/>
      <c r="X209" s="7" t="n"/>
      <c r="Y209" s="12" t="n"/>
      <c r="Z209" s="9" t="n"/>
      <c r="AA209" s="7" t="n"/>
      <c r="AB209" s="13">
        <f>IF(OR(Z209="",AA209=""),"",IF(VLOOKUP(Z209,LISTAS!$H$3:$I$12,2,FALSE)=0,"não volta",AA209+VLOOKUP(Z209,LISTAS!$H$3:$I$12,2,FALSE)))</f>
        <v/>
      </c>
      <c r="AC209" s="9" t="n"/>
      <c r="AD209" s="9" t="n"/>
      <c r="AE209" s="9" t="n"/>
      <c r="AF209" s="7" t="n"/>
      <c r="AG209" s="9" t="n"/>
      <c r="AH209" s="10">
        <f>IF(B209="","",TEXT(WEEKNUM(B209,2),"00"))</f>
        <v/>
      </c>
      <c r="AI209" s="10">
        <f>IF(B209="","",TEXT(B209,"mm"))</f>
        <v/>
      </c>
    </row>
    <row r="210">
      <c r="A210" s="6">
        <f>IF(D210="","",ROW()-2)</f>
        <v/>
      </c>
      <c r="B210" s="7" t="n"/>
      <c r="C210" s="8" t="n"/>
      <c r="D210" s="9" t="n"/>
      <c r="E210" s="9" t="n"/>
      <c r="F210" s="9" t="n"/>
      <c r="G210" s="9" t="n"/>
      <c r="H210" s="9" t="n"/>
      <c r="I210" s="9" t="n"/>
      <c r="J210" s="8" t="n"/>
      <c r="K210" s="10">
        <f>IF(OR(C210="",J210=""),"",IF((J210-C210)*1440&lt;=5,"Sim","Não"))</f>
        <v/>
      </c>
      <c r="L210" s="9" t="n"/>
      <c r="M210" s="8" t="n"/>
      <c r="N210" s="8" t="n"/>
      <c r="O210" s="10">
        <f>IF(OR(M210="",N210=""),"",IF((N210-M210)*1440&lt;=15,"Sim","Não"))</f>
        <v/>
      </c>
      <c r="P210" s="9" t="n"/>
      <c r="Q210" s="9" t="n"/>
      <c r="R210" s="9" t="n"/>
      <c r="S210" s="9" t="n"/>
      <c r="T210" s="9" t="n"/>
      <c r="U210" s="11" t="n"/>
      <c r="V210" s="9" t="n"/>
      <c r="W210" s="9" t="n"/>
      <c r="X210" s="7" t="n"/>
      <c r="Y210" s="12" t="n"/>
      <c r="Z210" s="9" t="n"/>
      <c r="AA210" s="7" t="n"/>
      <c r="AB210" s="13">
        <f>IF(OR(Z210="",AA210=""),"",IF(VLOOKUP(Z210,LISTAS!$H$3:$I$12,2,FALSE)=0,"não volta",AA210+VLOOKUP(Z210,LISTAS!$H$3:$I$12,2,FALSE)))</f>
        <v/>
      </c>
      <c r="AC210" s="9" t="n"/>
      <c r="AD210" s="9" t="n"/>
      <c r="AE210" s="9" t="n"/>
      <c r="AF210" s="7" t="n"/>
      <c r="AG210" s="9" t="n"/>
      <c r="AH210" s="10">
        <f>IF(B210="","",TEXT(WEEKNUM(B210,2),"00"))</f>
        <v/>
      </c>
      <c r="AI210" s="10">
        <f>IF(B210="","",TEXT(B210,"mm"))</f>
        <v/>
      </c>
    </row>
    <row r="211">
      <c r="A211" s="6">
        <f>IF(D211="","",ROW()-2)</f>
        <v/>
      </c>
      <c r="B211" s="7" t="n"/>
      <c r="C211" s="8" t="n"/>
      <c r="D211" s="9" t="n"/>
      <c r="E211" s="9" t="n"/>
      <c r="F211" s="9" t="n"/>
      <c r="G211" s="9" t="n"/>
      <c r="H211" s="9" t="n"/>
      <c r="I211" s="9" t="n"/>
      <c r="J211" s="8" t="n"/>
      <c r="K211" s="10">
        <f>IF(OR(C211="",J211=""),"",IF((J211-C211)*1440&lt;=5,"Sim","Não"))</f>
        <v/>
      </c>
      <c r="L211" s="9" t="n"/>
      <c r="M211" s="8" t="n"/>
      <c r="N211" s="8" t="n"/>
      <c r="O211" s="10">
        <f>IF(OR(M211="",N211=""),"",IF((N211-M211)*1440&lt;=15,"Sim","Não"))</f>
        <v/>
      </c>
      <c r="P211" s="9" t="n"/>
      <c r="Q211" s="9" t="n"/>
      <c r="R211" s="9" t="n"/>
      <c r="S211" s="9" t="n"/>
      <c r="T211" s="9" t="n"/>
      <c r="U211" s="11" t="n"/>
      <c r="V211" s="9" t="n"/>
      <c r="W211" s="9" t="n"/>
      <c r="X211" s="7" t="n"/>
      <c r="Y211" s="12" t="n"/>
      <c r="Z211" s="9" t="n"/>
      <c r="AA211" s="7" t="n"/>
      <c r="AB211" s="13">
        <f>IF(OR(Z211="",AA211=""),"",IF(VLOOKUP(Z211,LISTAS!$H$3:$I$12,2,FALSE)=0,"não volta",AA211+VLOOKUP(Z211,LISTAS!$H$3:$I$12,2,FALSE)))</f>
        <v/>
      </c>
      <c r="AC211" s="9" t="n"/>
      <c r="AD211" s="9" t="n"/>
      <c r="AE211" s="9" t="n"/>
      <c r="AF211" s="7" t="n"/>
      <c r="AG211" s="9" t="n"/>
      <c r="AH211" s="10">
        <f>IF(B211="","",TEXT(WEEKNUM(B211,2),"00"))</f>
        <v/>
      </c>
      <c r="AI211" s="10">
        <f>IF(B211="","",TEXT(B211,"mm"))</f>
        <v/>
      </c>
    </row>
    <row r="212">
      <c r="A212" s="6">
        <f>IF(D212="","",ROW()-2)</f>
        <v/>
      </c>
      <c r="B212" s="7" t="n"/>
      <c r="C212" s="8" t="n"/>
      <c r="D212" s="9" t="n"/>
      <c r="E212" s="9" t="n"/>
      <c r="F212" s="9" t="n"/>
      <c r="G212" s="9" t="n"/>
      <c r="H212" s="9" t="n"/>
      <c r="I212" s="9" t="n"/>
      <c r="J212" s="8" t="n"/>
      <c r="K212" s="10">
        <f>IF(OR(C212="",J212=""),"",IF((J212-C212)*1440&lt;=5,"Sim","Não"))</f>
        <v/>
      </c>
      <c r="L212" s="9" t="n"/>
      <c r="M212" s="8" t="n"/>
      <c r="N212" s="8" t="n"/>
      <c r="O212" s="10">
        <f>IF(OR(M212="",N212=""),"",IF((N212-M212)*1440&lt;=15,"Sim","Não"))</f>
        <v/>
      </c>
      <c r="P212" s="9" t="n"/>
      <c r="Q212" s="9" t="n"/>
      <c r="R212" s="9" t="n"/>
      <c r="S212" s="9" t="n"/>
      <c r="T212" s="9" t="n"/>
      <c r="U212" s="11" t="n"/>
      <c r="V212" s="9" t="n"/>
      <c r="W212" s="9" t="n"/>
      <c r="X212" s="7" t="n"/>
      <c r="Y212" s="12" t="n"/>
      <c r="Z212" s="9" t="n"/>
      <c r="AA212" s="7" t="n"/>
      <c r="AB212" s="13">
        <f>IF(OR(Z212="",AA212=""),"",IF(VLOOKUP(Z212,LISTAS!$H$3:$I$12,2,FALSE)=0,"não volta",AA212+VLOOKUP(Z212,LISTAS!$H$3:$I$12,2,FALSE)))</f>
        <v/>
      </c>
      <c r="AC212" s="9" t="n"/>
      <c r="AD212" s="9" t="n"/>
      <c r="AE212" s="9" t="n"/>
      <c r="AF212" s="7" t="n"/>
      <c r="AG212" s="9" t="n"/>
      <c r="AH212" s="10">
        <f>IF(B212="","",TEXT(WEEKNUM(B212,2),"00"))</f>
        <v/>
      </c>
      <c r="AI212" s="10">
        <f>IF(B212="","",TEXT(B212,"mm"))</f>
        <v/>
      </c>
    </row>
    <row r="213">
      <c r="A213" s="6">
        <f>IF(D213="","",ROW()-2)</f>
        <v/>
      </c>
      <c r="B213" s="7" t="n"/>
      <c r="C213" s="8" t="n"/>
      <c r="D213" s="9" t="n"/>
      <c r="E213" s="9" t="n"/>
      <c r="F213" s="9" t="n"/>
      <c r="G213" s="9" t="n"/>
      <c r="H213" s="9" t="n"/>
      <c r="I213" s="9" t="n"/>
      <c r="J213" s="8" t="n"/>
      <c r="K213" s="10">
        <f>IF(OR(C213="",J213=""),"",IF((J213-C213)*1440&lt;=5,"Sim","Não"))</f>
        <v/>
      </c>
      <c r="L213" s="9" t="n"/>
      <c r="M213" s="8" t="n"/>
      <c r="N213" s="8" t="n"/>
      <c r="O213" s="10">
        <f>IF(OR(M213="",N213=""),"",IF((N213-M213)*1440&lt;=15,"Sim","Não"))</f>
        <v/>
      </c>
      <c r="P213" s="9" t="n"/>
      <c r="Q213" s="9" t="n"/>
      <c r="R213" s="9" t="n"/>
      <c r="S213" s="9" t="n"/>
      <c r="T213" s="9" t="n"/>
      <c r="U213" s="11" t="n"/>
      <c r="V213" s="9" t="n"/>
      <c r="W213" s="9" t="n"/>
      <c r="X213" s="7" t="n"/>
      <c r="Y213" s="12" t="n"/>
      <c r="Z213" s="9" t="n"/>
      <c r="AA213" s="7" t="n"/>
      <c r="AB213" s="13">
        <f>IF(OR(Z213="",AA213=""),"",IF(VLOOKUP(Z213,LISTAS!$H$3:$I$12,2,FALSE)=0,"não volta",AA213+VLOOKUP(Z213,LISTAS!$H$3:$I$12,2,FALSE)))</f>
        <v/>
      </c>
      <c r="AC213" s="9" t="n"/>
      <c r="AD213" s="9" t="n"/>
      <c r="AE213" s="9" t="n"/>
      <c r="AF213" s="7" t="n"/>
      <c r="AG213" s="9" t="n"/>
      <c r="AH213" s="10">
        <f>IF(B213="","",TEXT(WEEKNUM(B213,2),"00"))</f>
        <v/>
      </c>
      <c r="AI213" s="10">
        <f>IF(B213="","",TEXT(B213,"mm"))</f>
        <v/>
      </c>
    </row>
    <row r="214">
      <c r="A214" s="6">
        <f>IF(D214="","",ROW()-2)</f>
        <v/>
      </c>
      <c r="B214" s="7" t="n"/>
      <c r="C214" s="8" t="n"/>
      <c r="D214" s="9" t="n"/>
      <c r="E214" s="9" t="n"/>
      <c r="F214" s="9" t="n"/>
      <c r="G214" s="9" t="n"/>
      <c r="H214" s="9" t="n"/>
      <c r="I214" s="9" t="n"/>
      <c r="J214" s="8" t="n"/>
      <c r="K214" s="10">
        <f>IF(OR(C214="",J214=""),"",IF((J214-C214)*1440&lt;=5,"Sim","Não"))</f>
        <v/>
      </c>
      <c r="L214" s="9" t="n"/>
      <c r="M214" s="8" t="n"/>
      <c r="N214" s="8" t="n"/>
      <c r="O214" s="10">
        <f>IF(OR(M214="",N214=""),"",IF((N214-M214)*1440&lt;=15,"Sim","Não"))</f>
        <v/>
      </c>
      <c r="P214" s="9" t="n"/>
      <c r="Q214" s="9" t="n"/>
      <c r="R214" s="9" t="n"/>
      <c r="S214" s="9" t="n"/>
      <c r="T214" s="9" t="n"/>
      <c r="U214" s="11" t="n"/>
      <c r="V214" s="9" t="n"/>
      <c r="W214" s="9" t="n"/>
      <c r="X214" s="7" t="n"/>
      <c r="Y214" s="12" t="n"/>
      <c r="Z214" s="9" t="n"/>
      <c r="AA214" s="7" t="n"/>
      <c r="AB214" s="13">
        <f>IF(OR(Z214="",AA214=""),"",IF(VLOOKUP(Z214,LISTAS!$H$3:$I$12,2,FALSE)=0,"não volta",AA214+VLOOKUP(Z214,LISTAS!$H$3:$I$12,2,FALSE)))</f>
        <v/>
      </c>
      <c r="AC214" s="9" t="n"/>
      <c r="AD214" s="9" t="n"/>
      <c r="AE214" s="9" t="n"/>
      <c r="AF214" s="7" t="n"/>
      <c r="AG214" s="9" t="n"/>
      <c r="AH214" s="10">
        <f>IF(B214="","",TEXT(WEEKNUM(B214,2),"00"))</f>
        <v/>
      </c>
      <c r="AI214" s="10">
        <f>IF(B214="","",TEXT(B214,"mm"))</f>
        <v/>
      </c>
    </row>
    <row r="215">
      <c r="A215" s="6">
        <f>IF(D215="","",ROW()-2)</f>
        <v/>
      </c>
      <c r="B215" s="7" t="n"/>
      <c r="C215" s="8" t="n"/>
      <c r="D215" s="9" t="n"/>
      <c r="E215" s="9" t="n"/>
      <c r="F215" s="9" t="n"/>
      <c r="G215" s="9" t="n"/>
      <c r="H215" s="9" t="n"/>
      <c r="I215" s="9" t="n"/>
      <c r="J215" s="8" t="n"/>
      <c r="K215" s="10">
        <f>IF(OR(C215="",J215=""),"",IF((J215-C215)*1440&lt;=5,"Sim","Não"))</f>
        <v/>
      </c>
      <c r="L215" s="9" t="n"/>
      <c r="M215" s="8" t="n"/>
      <c r="N215" s="8" t="n"/>
      <c r="O215" s="10">
        <f>IF(OR(M215="",N215=""),"",IF((N215-M215)*1440&lt;=15,"Sim","Não"))</f>
        <v/>
      </c>
      <c r="P215" s="9" t="n"/>
      <c r="Q215" s="9" t="n"/>
      <c r="R215" s="9" t="n"/>
      <c r="S215" s="9" t="n"/>
      <c r="T215" s="9" t="n"/>
      <c r="U215" s="11" t="n"/>
      <c r="V215" s="9" t="n"/>
      <c r="W215" s="9" t="n"/>
      <c r="X215" s="7" t="n"/>
      <c r="Y215" s="12" t="n"/>
      <c r="Z215" s="9" t="n"/>
      <c r="AA215" s="7" t="n"/>
      <c r="AB215" s="13">
        <f>IF(OR(Z215="",AA215=""),"",IF(VLOOKUP(Z215,LISTAS!$H$3:$I$12,2,FALSE)=0,"não volta",AA215+VLOOKUP(Z215,LISTAS!$H$3:$I$12,2,FALSE)))</f>
        <v/>
      </c>
      <c r="AC215" s="9" t="n"/>
      <c r="AD215" s="9" t="n"/>
      <c r="AE215" s="9" t="n"/>
      <c r="AF215" s="7" t="n"/>
      <c r="AG215" s="9" t="n"/>
      <c r="AH215" s="10">
        <f>IF(B215="","",TEXT(WEEKNUM(B215,2),"00"))</f>
        <v/>
      </c>
      <c r="AI215" s="10">
        <f>IF(B215="","",TEXT(B215,"mm"))</f>
        <v/>
      </c>
    </row>
    <row r="216">
      <c r="A216" s="6">
        <f>IF(D216="","",ROW()-2)</f>
        <v/>
      </c>
      <c r="B216" s="7" t="n"/>
      <c r="C216" s="8" t="n"/>
      <c r="D216" s="9" t="n"/>
      <c r="E216" s="9" t="n"/>
      <c r="F216" s="9" t="n"/>
      <c r="G216" s="9" t="n"/>
      <c r="H216" s="9" t="n"/>
      <c r="I216" s="9" t="n"/>
      <c r="J216" s="8" t="n"/>
      <c r="K216" s="10">
        <f>IF(OR(C216="",J216=""),"",IF((J216-C216)*1440&lt;=5,"Sim","Não"))</f>
        <v/>
      </c>
      <c r="L216" s="9" t="n"/>
      <c r="M216" s="8" t="n"/>
      <c r="N216" s="8" t="n"/>
      <c r="O216" s="10">
        <f>IF(OR(M216="",N216=""),"",IF((N216-M216)*1440&lt;=15,"Sim","Não"))</f>
        <v/>
      </c>
      <c r="P216" s="9" t="n"/>
      <c r="Q216" s="9" t="n"/>
      <c r="R216" s="9" t="n"/>
      <c r="S216" s="9" t="n"/>
      <c r="T216" s="9" t="n"/>
      <c r="U216" s="11" t="n"/>
      <c r="V216" s="9" t="n"/>
      <c r="W216" s="9" t="n"/>
      <c r="X216" s="7" t="n"/>
      <c r="Y216" s="12" t="n"/>
      <c r="Z216" s="9" t="n"/>
      <c r="AA216" s="7" t="n"/>
      <c r="AB216" s="13">
        <f>IF(OR(Z216="",AA216=""),"",IF(VLOOKUP(Z216,LISTAS!$H$3:$I$12,2,FALSE)=0,"não volta",AA216+VLOOKUP(Z216,LISTAS!$H$3:$I$12,2,FALSE)))</f>
        <v/>
      </c>
      <c r="AC216" s="9" t="n"/>
      <c r="AD216" s="9" t="n"/>
      <c r="AE216" s="9" t="n"/>
      <c r="AF216" s="7" t="n"/>
      <c r="AG216" s="9" t="n"/>
      <c r="AH216" s="10">
        <f>IF(B216="","",TEXT(WEEKNUM(B216,2),"00"))</f>
        <v/>
      </c>
      <c r="AI216" s="10">
        <f>IF(B216="","",TEXT(B216,"mm"))</f>
        <v/>
      </c>
    </row>
    <row r="217">
      <c r="A217" s="6">
        <f>IF(D217="","",ROW()-2)</f>
        <v/>
      </c>
      <c r="B217" s="7" t="n"/>
      <c r="C217" s="8" t="n"/>
      <c r="D217" s="9" t="n"/>
      <c r="E217" s="9" t="n"/>
      <c r="F217" s="9" t="n"/>
      <c r="G217" s="9" t="n"/>
      <c r="H217" s="9" t="n"/>
      <c r="I217" s="9" t="n"/>
      <c r="J217" s="8" t="n"/>
      <c r="K217" s="10">
        <f>IF(OR(C217="",J217=""),"",IF((J217-C217)*1440&lt;=5,"Sim","Não"))</f>
        <v/>
      </c>
      <c r="L217" s="9" t="n"/>
      <c r="M217" s="8" t="n"/>
      <c r="N217" s="8" t="n"/>
      <c r="O217" s="10">
        <f>IF(OR(M217="",N217=""),"",IF((N217-M217)*1440&lt;=15,"Sim","Não"))</f>
        <v/>
      </c>
      <c r="P217" s="9" t="n"/>
      <c r="Q217" s="9" t="n"/>
      <c r="R217" s="9" t="n"/>
      <c r="S217" s="9" t="n"/>
      <c r="T217" s="9" t="n"/>
      <c r="U217" s="11" t="n"/>
      <c r="V217" s="9" t="n"/>
      <c r="W217" s="9" t="n"/>
      <c r="X217" s="7" t="n"/>
      <c r="Y217" s="12" t="n"/>
      <c r="Z217" s="9" t="n"/>
      <c r="AA217" s="7" t="n"/>
      <c r="AB217" s="13">
        <f>IF(OR(Z217="",AA217=""),"",IF(VLOOKUP(Z217,LISTAS!$H$3:$I$12,2,FALSE)=0,"não volta",AA217+VLOOKUP(Z217,LISTAS!$H$3:$I$12,2,FALSE)))</f>
        <v/>
      </c>
      <c r="AC217" s="9" t="n"/>
      <c r="AD217" s="9" t="n"/>
      <c r="AE217" s="9" t="n"/>
      <c r="AF217" s="7" t="n"/>
      <c r="AG217" s="9" t="n"/>
      <c r="AH217" s="10">
        <f>IF(B217="","",TEXT(WEEKNUM(B217,2),"00"))</f>
        <v/>
      </c>
      <c r="AI217" s="10">
        <f>IF(B217="","",TEXT(B217,"mm"))</f>
        <v/>
      </c>
    </row>
    <row r="218">
      <c r="A218" s="6">
        <f>IF(D218="","",ROW()-2)</f>
        <v/>
      </c>
      <c r="B218" s="7" t="n"/>
      <c r="C218" s="8" t="n"/>
      <c r="D218" s="9" t="n"/>
      <c r="E218" s="9" t="n"/>
      <c r="F218" s="9" t="n"/>
      <c r="G218" s="9" t="n"/>
      <c r="H218" s="9" t="n"/>
      <c r="I218" s="9" t="n"/>
      <c r="J218" s="8" t="n"/>
      <c r="K218" s="10">
        <f>IF(OR(C218="",J218=""),"",IF((J218-C218)*1440&lt;=5,"Sim","Não"))</f>
        <v/>
      </c>
      <c r="L218" s="9" t="n"/>
      <c r="M218" s="8" t="n"/>
      <c r="N218" s="8" t="n"/>
      <c r="O218" s="10">
        <f>IF(OR(M218="",N218=""),"",IF((N218-M218)*1440&lt;=15,"Sim","Não"))</f>
        <v/>
      </c>
      <c r="P218" s="9" t="n"/>
      <c r="Q218" s="9" t="n"/>
      <c r="R218" s="9" t="n"/>
      <c r="S218" s="9" t="n"/>
      <c r="T218" s="9" t="n"/>
      <c r="U218" s="11" t="n"/>
      <c r="V218" s="9" t="n"/>
      <c r="W218" s="9" t="n"/>
      <c r="X218" s="7" t="n"/>
      <c r="Y218" s="12" t="n"/>
      <c r="Z218" s="9" t="n"/>
      <c r="AA218" s="7" t="n"/>
      <c r="AB218" s="13">
        <f>IF(OR(Z218="",AA218=""),"",IF(VLOOKUP(Z218,LISTAS!$H$3:$I$12,2,FALSE)=0,"não volta",AA218+VLOOKUP(Z218,LISTAS!$H$3:$I$12,2,FALSE)))</f>
        <v/>
      </c>
      <c r="AC218" s="9" t="n"/>
      <c r="AD218" s="9" t="n"/>
      <c r="AE218" s="9" t="n"/>
      <c r="AF218" s="7" t="n"/>
      <c r="AG218" s="9" t="n"/>
      <c r="AH218" s="10">
        <f>IF(B218="","",TEXT(WEEKNUM(B218,2),"00"))</f>
        <v/>
      </c>
      <c r="AI218" s="10">
        <f>IF(B218="","",TEXT(B218,"mm"))</f>
        <v/>
      </c>
    </row>
    <row r="219">
      <c r="A219" s="6">
        <f>IF(D219="","",ROW()-2)</f>
        <v/>
      </c>
      <c r="B219" s="7" t="n"/>
      <c r="C219" s="8" t="n"/>
      <c r="D219" s="9" t="n"/>
      <c r="E219" s="9" t="n"/>
      <c r="F219" s="9" t="n"/>
      <c r="G219" s="9" t="n"/>
      <c r="H219" s="9" t="n"/>
      <c r="I219" s="9" t="n"/>
      <c r="J219" s="8" t="n"/>
      <c r="K219" s="10">
        <f>IF(OR(C219="",J219=""),"",IF((J219-C219)*1440&lt;=5,"Sim","Não"))</f>
        <v/>
      </c>
      <c r="L219" s="9" t="n"/>
      <c r="M219" s="8" t="n"/>
      <c r="N219" s="8" t="n"/>
      <c r="O219" s="10">
        <f>IF(OR(M219="",N219=""),"",IF((N219-M219)*1440&lt;=15,"Sim","Não"))</f>
        <v/>
      </c>
      <c r="P219" s="9" t="n"/>
      <c r="Q219" s="9" t="n"/>
      <c r="R219" s="9" t="n"/>
      <c r="S219" s="9" t="n"/>
      <c r="T219" s="9" t="n"/>
      <c r="U219" s="11" t="n"/>
      <c r="V219" s="9" t="n"/>
      <c r="W219" s="9" t="n"/>
      <c r="X219" s="7" t="n"/>
      <c r="Y219" s="12" t="n"/>
      <c r="Z219" s="9" t="n"/>
      <c r="AA219" s="7" t="n"/>
      <c r="AB219" s="13">
        <f>IF(OR(Z219="",AA219=""),"",IF(VLOOKUP(Z219,LISTAS!$H$3:$I$12,2,FALSE)=0,"não volta",AA219+VLOOKUP(Z219,LISTAS!$H$3:$I$12,2,FALSE)))</f>
        <v/>
      </c>
      <c r="AC219" s="9" t="n"/>
      <c r="AD219" s="9" t="n"/>
      <c r="AE219" s="9" t="n"/>
      <c r="AF219" s="7" t="n"/>
      <c r="AG219" s="9" t="n"/>
      <c r="AH219" s="10">
        <f>IF(B219="","",TEXT(WEEKNUM(B219,2),"00"))</f>
        <v/>
      </c>
      <c r="AI219" s="10">
        <f>IF(B219="","",TEXT(B219,"mm"))</f>
        <v/>
      </c>
    </row>
    <row r="220">
      <c r="A220" s="6">
        <f>IF(D220="","",ROW()-2)</f>
        <v/>
      </c>
      <c r="B220" s="7" t="n"/>
      <c r="C220" s="8" t="n"/>
      <c r="D220" s="9" t="n"/>
      <c r="E220" s="9" t="n"/>
      <c r="F220" s="9" t="n"/>
      <c r="G220" s="9" t="n"/>
      <c r="H220" s="9" t="n"/>
      <c r="I220" s="9" t="n"/>
      <c r="J220" s="8" t="n"/>
      <c r="K220" s="10">
        <f>IF(OR(C220="",J220=""),"",IF((J220-C220)*1440&lt;=5,"Sim","Não"))</f>
        <v/>
      </c>
      <c r="L220" s="9" t="n"/>
      <c r="M220" s="8" t="n"/>
      <c r="N220" s="8" t="n"/>
      <c r="O220" s="10">
        <f>IF(OR(M220="",N220=""),"",IF((N220-M220)*1440&lt;=15,"Sim","Não"))</f>
        <v/>
      </c>
      <c r="P220" s="9" t="n"/>
      <c r="Q220" s="9" t="n"/>
      <c r="R220" s="9" t="n"/>
      <c r="S220" s="9" t="n"/>
      <c r="T220" s="9" t="n"/>
      <c r="U220" s="11" t="n"/>
      <c r="V220" s="9" t="n"/>
      <c r="W220" s="9" t="n"/>
      <c r="X220" s="7" t="n"/>
      <c r="Y220" s="12" t="n"/>
      <c r="Z220" s="9" t="n"/>
      <c r="AA220" s="7" t="n"/>
      <c r="AB220" s="13">
        <f>IF(OR(Z220="",AA220=""),"",IF(VLOOKUP(Z220,LISTAS!$H$3:$I$12,2,FALSE)=0,"não volta",AA220+VLOOKUP(Z220,LISTAS!$H$3:$I$12,2,FALSE)))</f>
        <v/>
      </c>
      <c r="AC220" s="9" t="n"/>
      <c r="AD220" s="9" t="n"/>
      <c r="AE220" s="9" t="n"/>
      <c r="AF220" s="7" t="n"/>
      <c r="AG220" s="9" t="n"/>
      <c r="AH220" s="10">
        <f>IF(B220="","",TEXT(WEEKNUM(B220,2),"00"))</f>
        <v/>
      </c>
      <c r="AI220" s="10">
        <f>IF(B220="","",TEXT(B220,"mm"))</f>
        <v/>
      </c>
    </row>
    <row r="221">
      <c r="A221" s="6">
        <f>IF(D221="","",ROW()-2)</f>
        <v/>
      </c>
      <c r="B221" s="7" t="n"/>
      <c r="C221" s="8" t="n"/>
      <c r="D221" s="9" t="n"/>
      <c r="E221" s="9" t="n"/>
      <c r="F221" s="9" t="n"/>
      <c r="G221" s="9" t="n"/>
      <c r="H221" s="9" t="n"/>
      <c r="I221" s="9" t="n"/>
      <c r="J221" s="8" t="n"/>
      <c r="K221" s="10">
        <f>IF(OR(C221="",J221=""),"",IF((J221-C221)*1440&lt;=5,"Sim","Não"))</f>
        <v/>
      </c>
      <c r="L221" s="9" t="n"/>
      <c r="M221" s="8" t="n"/>
      <c r="N221" s="8" t="n"/>
      <c r="O221" s="10">
        <f>IF(OR(M221="",N221=""),"",IF((N221-M221)*1440&lt;=15,"Sim","Não"))</f>
        <v/>
      </c>
      <c r="P221" s="9" t="n"/>
      <c r="Q221" s="9" t="n"/>
      <c r="R221" s="9" t="n"/>
      <c r="S221" s="9" t="n"/>
      <c r="T221" s="9" t="n"/>
      <c r="U221" s="11" t="n"/>
      <c r="V221" s="9" t="n"/>
      <c r="W221" s="9" t="n"/>
      <c r="X221" s="7" t="n"/>
      <c r="Y221" s="12" t="n"/>
      <c r="Z221" s="9" t="n"/>
      <c r="AA221" s="7" t="n"/>
      <c r="AB221" s="13">
        <f>IF(OR(Z221="",AA221=""),"",IF(VLOOKUP(Z221,LISTAS!$H$3:$I$12,2,FALSE)=0,"não volta",AA221+VLOOKUP(Z221,LISTAS!$H$3:$I$12,2,FALSE)))</f>
        <v/>
      </c>
      <c r="AC221" s="9" t="n"/>
      <c r="AD221" s="9" t="n"/>
      <c r="AE221" s="9" t="n"/>
      <c r="AF221" s="7" t="n"/>
      <c r="AG221" s="9" t="n"/>
      <c r="AH221" s="10">
        <f>IF(B221="","",TEXT(WEEKNUM(B221,2),"00"))</f>
        <v/>
      </c>
      <c r="AI221" s="10">
        <f>IF(B221="","",TEXT(B221,"mm"))</f>
        <v/>
      </c>
    </row>
    <row r="222">
      <c r="A222" s="6">
        <f>IF(D222="","",ROW()-2)</f>
        <v/>
      </c>
      <c r="B222" s="7" t="n"/>
      <c r="C222" s="8" t="n"/>
      <c r="D222" s="9" t="n"/>
      <c r="E222" s="9" t="n"/>
      <c r="F222" s="9" t="n"/>
      <c r="G222" s="9" t="n"/>
      <c r="H222" s="9" t="n"/>
      <c r="I222" s="9" t="n"/>
      <c r="J222" s="8" t="n"/>
      <c r="K222" s="10">
        <f>IF(OR(C222="",J222=""),"",IF((J222-C222)*1440&lt;=5,"Sim","Não"))</f>
        <v/>
      </c>
      <c r="L222" s="9" t="n"/>
      <c r="M222" s="8" t="n"/>
      <c r="N222" s="8" t="n"/>
      <c r="O222" s="10">
        <f>IF(OR(M222="",N222=""),"",IF((N222-M222)*1440&lt;=15,"Sim","Não"))</f>
        <v/>
      </c>
      <c r="P222" s="9" t="n"/>
      <c r="Q222" s="9" t="n"/>
      <c r="R222" s="9" t="n"/>
      <c r="S222" s="9" t="n"/>
      <c r="T222" s="9" t="n"/>
      <c r="U222" s="11" t="n"/>
      <c r="V222" s="9" t="n"/>
      <c r="W222" s="9" t="n"/>
      <c r="X222" s="7" t="n"/>
      <c r="Y222" s="12" t="n"/>
      <c r="Z222" s="9" t="n"/>
      <c r="AA222" s="7" t="n"/>
      <c r="AB222" s="13">
        <f>IF(OR(Z222="",AA222=""),"",IF(VLOOKUP(Z222,LISTAS!$H$3:$I$12,2,FALSE)=0,"não volta",AA222+VLOOKUP(Z222,LISTAS!$H$3:$I$12,2,FALSE)))</f>
        <v/>
      </c>
      <c r="AC222" s="9" t="n"/>
      <c r="AD222" s="9" t="n"/>
      <c r="AE222" s="9" t="n"/>
      <c r="AF222" s="7" t="n"/>
      <c r="AG222" s="9" t="n"/>
      <c r="AH222" s="10">
        <f>IF(B222="","",TEXT(WEEKNUM(B222,2),"00"))</f>
        <v/>
      </c>
      <c r="AI222" s="10">
        <f>IF(B222="","",TEXT(B222,"mm"))</f>
        <v/>
      </c>
    </row>
    <row r="223">
      <c r="A223" s="6">
        <f>IF(D223="","",ROW()-2)</f>
        <v/>
      </c>
      <c r="B223" s="7" t="n"/>
      <c r="C223" s="8" t="n"/>
      <c r="D223" s="9" t="n"/>
      <c r="E223" s="9" t="n"/>
      <c r="F223" s="9" t="n"/>
      <c r="G223" s="9" t="n"/>
      <c r="H223" s="9" t="n"/>
      <c r="I223" s="9" t="n"/>
      <c r="J223" s="8" t="n"/>
      <c r="K223" s="10">
        <f>IF(OR(C223="",J223=""),"",IF((J223-C223)*1440&lt;=5,"Sim","Não"))</f>
        <v/>
      </c>
      <c r="L223" s="9" t="n"/>
      <c r="M223" s="8" t="n"/>
      <c r="N223" s="8" t="n"/>
      <c r="O223" s="10">
        <f>IF(OR(M223="",N223=""),"",IF((N223-M223)*1440&lt;=15,"Sim","Não"))</f>
        <v/>
      </c>
      <c r="P223" s="9" t="n"/>
      <c r="Q223" s="9" t="n"/>
      <c r="R223" s="9" t="n"/>
      <c r="S223" s="9" t="n"/>
      <c r="T223" s="9" t="n"/>
      <c r="U223" s="11" t="n"/>
      <c r="V223" s="9" t="n"/>
      <c r="W223" s="9" t="n"/>
      <c r="X223" s="7" t="n"/>
      <c r="Y223" s="12" t="n"/>
      <c r="Z223" s="9" t="n"/>
      <c r="AA223" s="7" t="n"/>
      <c r="AB223" s="13">
        <f>IF(OR(Z223="",AA223=""),"",IF(VLOOKUP(Z223,LISTAS!$H$3:$I$12,2,FALSE)=0,"não volta",AA223+VLOOKUP(Z223,LISTAS!$H$3:$I$12,2,FALSE)))</f>
        <v/>
      </c>
      <c r="AC223" s="9" t="n"/>
      <c r="AD223" s="9" t="n"/>
      <c r="AE223" s="9" t="n"/>
      <c r="AF223" s="7" t="n"/>
      <c r="AG223" s="9" t="n"/>
      <c r="AH223" s="10">
        <f>IF(B223="","",TEXT(WEEKNUM(B223,2),"00"))</f>
        <v/>
      </c>
      <c r="AI223" s="10">
        <f>IF(B223="","",TEXT(B223,"mm"))</f>
        <v/>
      </c>
    </row>
    <row r="224">
      <c r="A224" s="6">
        <f>IF(D224="","",ROW()-2)</f>
        <v/>
      </c>
      <c r="B224" s="7" t="n"/>
      <c r="C224" s="8" t="n"/>
      <c r="D224" s="9" t="n"/>
      <c r="E224" s="9" t="n"/>
      <c r="F224" s="9" t="n"/>
      <c r="G224" s="9" t="n"/>
      <c r="H224" s="9" t="n"/>
      <c r="I224" s="9" t="n"/>
      <c r="J224" s="8" t="n"/>
      <c r="K224" s="10">
        <f>IF(OR(C224="",J224=""),"",IF((J224-C224)*1440&lt;=5,"Sim","Não"))</f>
        <v/>
      </c>
      <c r="L224" s="9" t="n"/>
      <c r="M224" s="8" t="n"/>
      <c r="N224" s="8" t="n"/>
      <c r="O224" s="10">
        <f>IF(OR(M224="",N224=""),"",IF((N224-M224)*1440&lt;=15,"Sim","Não"))</f>
        <v/>
      </c>
      <c r="P224" s="9" t="n"/>
      <c r="Q224" s="9" t="n"/>
      <c r="R224" s="9" t="n"/>
      <c r="S224" s="9" t="n"/>
      <c r="T224" s="9" t="n"/>
      <c r="U224" s="11" t="n"/>
      <c r="V224" s="9" t="n"/>
      <c r="W224" s="9" t="n"/>
      <c r="X224" s="7" t="n"/>
      <c r="Y224" s="12" t="n"/>
      <c r="Z224" s="9" t="n"/>
      <c r="AA224" s="7" t="n"/>
      <c r="AB224" s="13">
        <f>IF(OR(Z224="",AA224=""),"",IF(VLOOKUP(Z224,LISTAS!$H$3:$I$12,2,FALSE)=0,"não volta",AA224+VLOOKUP(Z224,LISTAS!$H$3:$I$12,2,FALSE)))</f>
        <v/>
      </c>
      <c r="AC224" s="9" t="n"/>
      <c r="AD224" s="9" t="n"/>
      <c r="AE224" s="9" t="n"/>
      <c r="AF224" s="7" t="n"/>
      <c r="AG224" s="9" t="n"/>
      <c r="AH224" s="10">
        <f>IF(B224="","",TEXT(WEEKNUM(B224,2),"00"))</f>
        <v/>
      </c>
      <c r="AI224" s="10">
        <f>IF(B224="","",TEXT(B224,"mm"))</f>
        <v/>
      </c>
    </row>
    <row r="225">
      <c r="A225" s="6">
        <f>IF(D225="","",ROW()-2)</f>
        <v/>
      </c>
      <c r="B225" s="7" t="n"/>
      <c r="C225" s="8" t="n"/>
      <c r="D225" s="9" t="n"/>
      <c r="E225" s="9" t="n"/>
      <c r="F225" s="9" t="n"/>
      <c r="G225" s="9" t="n"/>
      <c r="H225" s="9" t="n"/>
      <c r="I225" s="9" t="n"/>
      <c r="J225" s="8" t="n"/>
      <c r="K225" s="10">
        <f>IF(OR(C225="",J225=""),"",IF((J225-C225)*1440&lt;=5,"Sim","Não"))</f>
        <v/>
      </c>
      <c r="L225" s="9" t="n"/>
      <c r="M225" s="8" t="n"/>
      <c r="N225" s="8" t="n"/>
      <c r="O225" s="10">
        <f>IF(OR(M225="",N225=""),"",IF((N225-M225)*1440&lt;=15,"Sim","Não"))</f>
        <v/>
      </c>
      <c r="P225" s="9" t="n"/>
      <c r="Q225" s="9" t="n"/>
      <c r="R225" s="9" t="n"/>
      <c r="S225" s="9" t="n"/>
      <c r="T225" s="9" t="n"/>
      <c r="U225" s="11" t="n"/>
      <c r="V225" s="9" t="n"/>
      <c r="W225" s="9" t="n"/>
      <c r="X225" s="7" t="n"/>
      <c r="Y225" s="12" t="n"/>
      <c r="Z225" s="9" t="n"/>
      <c r="AA225" s="7" t="n"/>
      <c r="AB225" s="13">
        <f>IF(OR(Z225="",AA225=""),"",IF(VLOOKUP(Z225,LISTAS!$H$3:$I$12,2,FALSE)=0,"não volta",AA225+VLOOKUP(Z225,LISTAS!$H$3:$I$12,2,FALSE)))</f>
        <v/>
      </c>
      <c r="AC225" s="9" t="n"/>
      <c r="AD225" s="9" t="n"/>
      <c r="AE225" s="9" t="n"/>
      <c r="AF225" s="7" t="n"/>
      <c r="AG225" s="9" t="n"/>
      <c r="AH225" s="10">
        <f>IF(B225="","",TEXT(WEEKNUM(B225,2),"00"))</f>
        <v/>
      </c>
      <c r="AI225" s="10">
        <f>IF(B225="","",TEXT(B225,"mm"))</f>
        <v/>
      </c>
    </row>
    <row r="226">
      <c r="A226" s="6">
        <f>IF(D226="","",ROW()-2)</f>
        <v/>
      </c>
      <c r="B226" s="7" t="n"/>
      <c r="C226" s="8" t="n"/>
      <c r="D226" s="9" t="n"/>
      <c r="E226" s="9" t="n"/>
      <c r="F226" s="9" t="n"/>
      <c r="G226" s="9" t="n"/>
      <c r="H226" s="9" t="n"/>
      <c r="I226" s="9" t="n"/>
      <c r="J226" s="8" t="n"/>
      <c r="K226" s="10">
        <f>IF(OR(C226="",J226=""),"",IF((J226-C226)*1440&lt;=5,"Sim","Não"))</f>
        <v/>
      </c>
      <c r="L226" s="9" t="n"/>
      <c r="M226" s="8" t="n"/>
      <c r="N226" s="8" t="n"/>
      <c r="O226" s="10">
        <f>IF(OR(M226="",N226=""),"",IF((N226-M226)*1440&lt;=15,"Sim","Não"))</f>
        <v/>
      </c>
      <c r="P226" s="9" t="n"/>
      <c r="Q226" s="9" t="n"/>
      <c r="R226" s="9" t="n"/>
      <c r="S226" s="9" t="n"/>
      <c r="T226" s="9" t="n"/>
      <c r="U226" s="11" t="n"/>
      <c r="V226" s="9" t="n"/>
      <c r="W226" s="9" t="n"/>
      <c r="X226" s="7" t="n"/>
      <c r="Y226" s="12" t="n"/>
      <c r="Z226" s="9" t="n"/>
      <c r="AA226" s="7" t="n"/>
      <c r="AB226" s="13">
        <f>IF(OR(Z226="",AA226=""),"",IF(VLOOKUP(Z226,LISTAS!$H$3:$I$12,2,FALSE)=0,"não volta",AA226+VLOOKUP(Z226,LISTAS!$H$3:$I$12,2,FALSE)))</f>
        <v/>
      </c>
      <c r="AC226" s="9" t="n"/>
      <c r="AD226" s="9" t="n"/>
      <c r="AE226" s="9" t="n"/>
      <c r="AF226" s="7" t="n"/>
      <c r="AG226" s="9" t="n"/>
      <c r="AH226" s="10">
        <f>IF(B226="","",TEXT(WEEKNUM(B226,2),"00"))</f>
        <v/>
      </c>
      <c r="AI226" s="10">
        <f>IF(B226="","",TEXT(B226,"mm"))</f>
        <v/>
      </c>
    </row>
    <row r="227">
      <c r="A227" s="6">
        <f>IF(D227="","",ROW()-2)</f>
        <v/>
      </c>
      <c r="B227" s="7" t="n"/>
      <c r="C227" s="8" t="n"/>
      <c r="D227" s="9" t="n"/>
      <c r="E227" s="9" t="n"/>
      <c r="F227" s="9" t="n"/>
      <c r="G227" s="9" t="n"/>
      <c r="H227" s="9" t="n"/>
      <c r="I227" s="9" t="n"/>
      <c r="J227" s="8" t="n"/>
      <c r="K227" s="10">
        <f>IF(OR(C227="",J227=""),"",IF((J227-C227)*1440&lt;=5,"Sim","Não"))</f>
        <v/>
      </c>
      <c r="L227" s="9" t="n"/>
      <c r="M227" s="8" t="n"/>
      <c r="N227" s="8" t="n"/>
      <c r="O227" s="10">
        <f>IF(OR(M227="",N227=""),"",IF((N227-M227)*1440&lt;=15,"Sim","Não"))</f>
        <v/>
      </c>
      <c r="P227" s="9" t="n"/>
      <c r="Q227" s="9" t="n"/>
      <c r="R227" s="9" t="n"/>
      <c r="S227" s="9" t="n"/>
      <c r="T227" s="9" t="n"/>
      <c r="U227" s="11" t="n"/>
      <c r="V227" s="9" t="n"/>
      <c r="W227" s="9" t="n"/>
      <c r="X227" s="7" t="n"/>
      <c r="Y227" s="12" t="n"/>
      <c r="Z227" s="9" t="n"/>
      <c r="AA227" s="7" t="n"/>
      <c r="AB227" s="13">
        <f>IF(OR(Z227="",AA227=""),"",IF(VLOOKUP(Z227,LISTAS!$H$3:$I$12,2,FALSE)=0,"não volta",AA227+VLOOKUP(Z227,LISTAS!$H$3:$I$12,2,FALSE)))</f>
        <v/>
      </c>
      <c r="AC227" s="9" t="n"/>
      <c r="AD227" s="9" t="n"/>
      <c r="AE227" s="9" t="n"/>
      <c r="AF227" s="7" t="n"/>
      <c r="AG227" s="9" t="n"/>
      <c r="AH227" s="10">
        <f>IF(B227="","",TEXT(WEEKNUM(B227,2),"00"))</f>
        <v/>
      </c>
      <c r="AI227" s="10">
        <f>IF(B227="","",TEXT(B227,"mm"))</f>
        <v/>
      </c>
    </row>
    <row r="228">
      <c r="A228" s="6">
        <f>IF(D228="","",ROW()-2)</f>
        <v/>
      </c>
      <c r="B228" s="7" t="n"/>
      <c r="C228" s="8" t="n"/>
      <c r="D228" s="9" t="n"/>
      <c r="E228" s="9" t="n"/>
      <c r="F228" s="9" t="n"/>
      <c r="G228" s="9" t="n"/>
      <c r="H228" s="9" t="n"/>
      <c r="I228" s="9" t="n"/>
      <c r="J228" s="8" t="n"/>
      <c r="K228" s="10">
        <f>IF(OR(C228="",J228=""),"",IF((J228-C228)*1440&lt;=5,"Sim","Não"))</f>
        <v/>
      </c>
      <c r="L228" s="9" t="n"/>
      <c r="M228" s="8" t="n"/>
      <c r="N228" s="8" t="n"/>
      <c r="O228" s="10">
        <f>IF(OR(M228="",N228=""),"",IF((N228-M228)*1440&lt;=15,"Sim","Não"))</f>
        <v/>
      </c>
      <c r="P228" s="9" t="n"/>
      <c r="Q228" s="9" t="n"/>
      <c r="R228" s="9" t="n"/>
      <c r="S228" s="9" t="n"/>
      <c r="T228" s="9" t="n"/>
      <c r="U228" s="11" t="n"/>
      <c r="V228" s="9" t="n"/>
      <c r="W228" s="9" t="n"/>
      <c r="X228" s="7" t="n"/>
      <c r="Y228" s="12" t="n"/>
      <c r="Z228" s="9" t="n"/>
      <c r="AA228" s="7" t="n"/>
      <c r="AB228" s="13">
        <f>IF(OR(Z228="",AA228=""),"",IF(VLOOKUP(Z228,LISTAS!$H$3:$I$12,2,FALSE)=0,"não volta",AA228+VLOOKUP(Z228,LISTAS!$H$3:$I$12,2,FALSE)))</f>
        <v/>
      </c>
      <c r="AC228" s="9" t="n"/>
      <c r="AD228" s="9" t="n"/>
      <c r="AE228" s="9" t="n"/>
      <c r="AF228" s="7" t="n"/>
      <c r="AG228" s="9" t="n"/>
      <c r="AH228" s="10">
        <f>IF(B228="","",TEXT(WEEKNUM(B228,2),"00"))</f>
        <v/>
      </c>
      <c r="AI228" s="10">
        <f>IF(B228="","",TEXT(B228,"mm"))</f>
        <v/>
      </c>
    </row>
    <row r="229">
      <c r="A229" s="6">
        <f>IF(D229="","",ROW()-2)</f>
        <v/>
      </c>
      <c r="B229" s="7" t="n"/>
      <c r="C229" s="8" t="n"/>
      <c r="D229" s="9" t="n"/>
      <c r="E229" s="9" t="n"/>
      <c r="F229" s="9" t="n"/>
      <c r="G229" s="9" t="n"/>
      <c r="H229" s="9" t="n"/>
      <c r="I229" s="9" t="n"/>
      <c r="J229" s="8" t="n"/>
      <c r="K229" s="10">
        <f>IF(OR(C229="",J229=""),"",IF((J229-C229)*1440&lt;=5,"Sim","Não"))</f>
        <v/>
      </c>
      <c r="L229" s="9" t="n"/>
      <c r="M229" s="8" t="n"/>
      <c r="N229" s="8" t="n"/>
      <c r="O229" s="10">
        <f>IF(OR(M229="",N229=""),"",IF((N229-M229)*1440&lt;=15,"Sim","Não"))</f>
        <v/>
      </c>
      <c r="P229" s="9" t="n"/>
      <c r="Q229" s="9" t="n"/>
      <c r="R229" s="9" t="n"/>
      <c r="S229" s="9" t="n"/>
      <c r="T229" s="9" t="n"/>
      <c r="U229" s="11" t="n"/>
      <c r="V229" s="9" t="n"/>
      <c r="W229" s="9" t="n"/>
      <c r="X229" s="7" t="n"/>
      <c r="Y229" s="12" t="n"/>
      <c r="Z229" s="9" t="n"/>
      <c r="AA229" s="7" t="n"/>
      <c r="AB229" s="13">
        <f>IF(OR(Z229="",AA229=""),"",IF(VLOOKUP(Z229,LISTAS!$H$3:$I$12,2,FALSE)=0,"não volta",AA229+VLOOKUP(Z229,LISTAS!$H$3:$I$12,2,FALSE)))</f>
        <v/>
      </c>
      <c r="AC229" s="9" t="n"/>
      <c r="AD229" s="9" t="n"/>
      <c r="AE229" s="9" t="n"/>
      <c r="AF229" s="7" t="n"/>
      <c r="AG229" s="9" t="n"/>
      <c r="AH229" s="10">
        <f>IF(B229="","",TEXT(WEEKNUM(B229,2),"00"))</f>
        <v/>
      </c>
      <c r="AI229" s="10">
        <f>IF(B229="","",TEXT(B229,"mm"))</f>
        <v/>
      </c>
    </row>
    <row r="230">
      <c r="A230" s="6">
        <f>IF(D230="","",ROW()-2)</f>
        <v/>
      </c>
      <c r="B230" s="7" t="n"/>
      <c r="C230" s="8" t="n"/>
      <c r="D230" s="9" t="n"/>
      <c r="E230" s="9" t="n"/>
      <c r="F230" s="9" t="n"/>
      <c r="G230" s="9" t="n"/>
      <c r="H230" s="9" t="n"/>
      <c r="I230" s="9" t="n"/>
      <c r="J230" s="8" t="n"/>
      <c r="K230" s="10">
        <f>IF(OR(C230="",J230=""),"",IF((J230-C230)*1440&lt;=5,"Sim","Não"))</f>
        <v/>
      </c>
      <c r="L230" s="9" t="n"/>
      <c r="M230" s="8" t="n"/>
      <c r="N230" s="8" t="n"/>
      <c r="O230" s="10">
        <f>IF(OR(M230="",N230=""),"",IF((N230-M230)*1440&lt;=15,"Sim","Não"))</f>
        <v/>
      </c>
      <c r="P230" s="9" t="n"/>
      <c r="Q230" s="9" t="n"/>
      <c r="R230" s="9" t="n"/>
      <c r="S230" s="9" t="n"/>
      <c r="T230" s="9" t="n"/>
      <c r="U230" s="11" t="n"/>
      <c r="V230" s="9" t="n"/>
      <c r="W230" s="9" t="n"/>
      <c r="X230" s="7" t="n"/>
      <c r="Y230" s="12" t="n"/>
      <c r="Z230" s="9" t="n"/>
      <c r="AA230" s="7" t="n"/>
      <c r="AB230" s="13">
        <f>IF(OR(Z230="",AA230=""),"",IF(VLOOKUP(Z230,LISTAS!$H$3:$I$12,2,FALSE)=0,"não volta",AA230+VLOOKUP(Z230,LISTAS!$H$3:$I$12,2,FALSE)))</f>
        <v/>
      </c>
      <c r="AC230" s="9" t="n"/>
      <c r="AD230" s="9" t="n"/>
      <c r="AE230" s="9" t="n"/>
      <c r="AF230" s="7" t="n"/>
      <c r="AG230" s="9" t="n"/>
      <c r="AH230" s="10">
        <f>IF(B230="","",TEXT(WEEKNUM(B230,2),"00"))</f>
        <v/>
      </c>
      <c r="AI230" s="10">
        <f>IF(B230="","",TEXT(B230,"mm"))</f>
        <v/>
      </c>
    </row>
    <row r="231">
      <c r="A231" s="6">
        <f>IF(D231="","",ROW()-2)</f>
        <v/>
      </c>
      <c r="B231" s="7" t="n"/>
      <c r="C231" s="8" t="n"/>
      <c r="D231" s="9" t="n"/>
      <c r="E231" s="9" t="n"/>
      <c r="F231" s="9" t="n"/>
      <c r="G231" s="9" t="n"/>
      <c r="H231" s="9" t="n"/>
      <c r="I231" s="9" t="n"/>
      <c r="J231" s="8" t="n"/>
      <c r="K231" s="10">
        <f>IF(OR(C231="",J231=""),"",IF((J231-C231)*1440&lt;=5,"Sim","Não"))</f>
        <v/>
      </c>
      <c r="L231" s="9" t="n"/>
      <c r="M231" s="8" t="n"/>
      <c r="N231" s="8" t="n"/>
      <c r="O231" s="10">
        <f>IF(OR(M231="",N231=""),"",IF((N231-M231)*1440&lt;=15,"Sim","Não"))</f>
        <v/>
      </c>
      <c r="P231" s="9" t="n"/>
      <c r="Q231" s="9" t="n"/>
      <c r="R231" s="9" t="n"/>
      <c r="S231" s="9" t="n"/>
      <c r="T231" s="9" t="n"/>
      <c r="U231" s="11" t="n"/>
      <c r="V231" s="9" t="n"/>
      <c r="W231" s="9" t="n"/>
      <c r="X231" s="7" t="n"/>
      <c r="Y231" s="12" t="n"/>
      <c r="Z231" s="9" t="n"/>
      <c r="AA231" s="7" t="n"/>
      <c r="AB231" s="13">
        <f>IF(OR(Z231="",AA231=""),"",IF(VLOOKUP(Z231,LISTAS!$H$3:$I$12,2,FALSE)=0,"não volta",AA231+VLOOKUP(Z231,LISTAS!$H$3:$I$12,2,FALSE)))</f>
        <v/>
      </c>
      <c r="AC231" s="9" t="n"/>
      <c r="AD231" s="9" t="n"/>
      <c r="AE231" s="9" t="n"/>
      <c r="AF231" s="7" t="n"/>
      <c r="AG231" s="9" t="n"/>
      <c r="AH231" s="10">
        <f>IF(B231="","",TEXT(WEEKNUM(B231,2),"00"))</f>
        <v/>
      </c>
      <c r="AI231" s="10">
        <f>IF(B231="","",TEXT(B231,"mm"))</f>
        <v/>
      </c>
    </row>
    <row r="232">
      <c r="A232" s="6">
        <f>IF(D232="","",ROW()-2)</f>
        <v/>
      </c>
      <c r="B232" s="7" t="n"/>
      <c r="C232" s="8" t="n"/>
      <c r="D232" s="9" t="n"/>
      <c r="E232" s="9" t="n"/>
      <c r="F232" s="9" t="n"/>
      <c r="G232" s="9" t="n"/>
      <c r="H232" s="9" t="n"/>
      <c r="I232" s="9" t="n"/>
      <c r="J232" s="8" t="n"/>
      <c r="K232" s="10">
        <f>IF(OR(C232="",J232=""),"",IF((J232-C232)*1440&lt;=5,"Sim","Não"))</f>
        <v/>
      </c>
      <c r="L232" s="9" t="n"/>
      <c r="M232" s="8" t="n"/>
      <c r="N232" s="8" t="n"/>
      <c r="O232" s="10">
        <f>IF(OR(M232="",N232=""),"",IF((N232-M232)*1440&lt;=15,"Sim","Não"))</f>
        <v/>
      </c>
      <c r="P232" s="9" t="n"/>
      <c r="Q232" s="9" t="n"/>
      <c r="R232" s="9" t="n"/>
      <c r="S232" s="9" t="n"/>
      <c r="T232" s="9" t="n"/>
      <c r="U232" s="11" t="n"/>
      <c r="V232" s="9" t="n"/>
      <c r="W232" s="9" t="n"/>
      <c r="X232" s="7" t="n"/>
      <c r="Y232" s="12" t="n"/>
      <c r="Z232" s="9" t="n"/>
      <c r="AA232" s="7" t="n"/>
      <c r="AB232" s="13">
        <f>IF(OR(Z232="",AA232=""),"",IF(VLOOKUP(Z232,LISTAS!$H$3:$I$12,2,FALSE)=0,"não volta",AA232+VLOOKUP(Z232,LISTAS!$H$3:$I$12,2,FALSE)))</f>
        <v/>
      </c>
      <c r="AC232" s="9" t="n"/>
      <c r="AD232" s="9" t="n"/>
      <c r="AE232" s="9" t="n"/>
      <c r="AF232" s="7" t="n"/>
      <c r="AG232" s="9" t="n"/>
      <c r="AH232" s="10">
        <f>IF(B232="","",TEXT(WEEKNUM(B232,2),"00"))</f>
        <v/>
      </c>
      <c r="AI232" s="10">
        <f>IF(B232="","",TEXT(B232,"mm"))</f>
        <v/>
      </c>
    </row>
    <row r="233">
      <c r="A233" s="6">
        <f>IF(D233="","",ROW()-2)</f>
        <v/>
      </c>
      <c r="B233" s="7" t="n"/>
      <c r="C233" s="8" t="n"/>
      <c r="D233" s="9" t="n"/>
      <c r="E233" s="9" t="n"/>
      <c r="F233" s="9" t="n"/>
      <c r="G233" s="9" t="n"/>
      <c r="H233" s="9" t="n"/>
      <c r="I233" s="9" t="n"/>
      <c r="J233" s="8" t="n"/>
      <c r="K233" s="10">
        <f>IF(OR(C233="",J233=""),"",IF((J233-C233)*1440&lt;=5,"Sim","Não"))</f>
        <v/>
      </c>
      <c r="L233" s="9" t="n"/>
      <c r="M233" s="8" t="n"/>
      <c r="N233" s="8" t="n"/>
      <c r="O233" s="10">
        <f>IF(OR(M233="",N233=""),"",IF((N233-M233)*1440&lt;=15,"Sim","Não"))</f>
        <v/>
      </c>
      <c r="P233" s="9" t="n"/>
      <c r="Q233" s="9" t="n"/>
      <c r="R233" s="9" t="n"/>
      <c r="S233" s="9" t="n"/>
      <c r="T233" s="9" t="n"/>
      <c r="U233" s="11" t="n"/>
      <c r="V233" s="9" t="n"/>
      <c r="W233" s="9" t="n"/>
      <c r="X233" s="7" t="n"/>
      <c r="Y233" s="12" t="n"/>
      <c r="Z233" s="9" t="n"/>
      <c r="AA233" s="7" t="n"/>
      <c r="AB233" s="13">
        <f>IF(OR(Z233="",AA233=""),"",IF(VLOOKUP(Z233,LISTAS!$H$3:$I$12,2,FALSE)=0,"não volta",AA233+VLOOKUP(Z233,LISTAS!$H$3:$I$12,2,FALSE)))</f>
        <v/>
      </c>
      <c r="AC233" s="9" t="n"/>
      <c r="AD233" s="9" t="n"/>
      <c r="AE233" s="9" t="n"/>
      <c r="AF233" s="7" t="n"/>
      <c r="AG233" s="9" t="n"/>
      <c r="AH233" s="10">
        <f>IF(B233="","",TEXT(WEEKNUM(B233,2),"00"))</f>
        <v/>
      </c>
      <c r="AI233" s="10">
        <f>IF(B233="","",TEXT(B233,"mm"))</f>
        <v/>
      </c>
    </row>
    <row r="234">
      <c r="A234" s="6">
        <f>IF(D234="","",ROW()-2)</f>
        <v/>
      </c>
      <c r="B234" s="7" t="n"/>
      <c r="C234" s="8" t="n"/>
      <c r="D234" s="9" t="n"/>
      <c r="E234" s="9" t="n"/>
      <c r="F234" s="9" t="n"/>
      <c r="G234" s="9" t="n"/>
      <c r="H234" s="9" t="n"/>
      <c r="I234" s="9" t="n"/>
      <c r="J234" s="8" t="n"/>
      <c r="K234" s="10">
        <f>IF(OR(C234="",J234=""),"",IF((J234-C234)*1440&lt;=5,"Sim","Não"))</f>
        <v/>
      </c>
      <c r="L234" s="9" t="n"/>
      <c r="M234" s="8" t="n"/>
      <c r="N234" s="8" t="n"/>
      <c r="O234" s="10">
        <f>IF(OR(M234="",N234=""),"",IF((N234-M234)*1440&lt;=15,"Sim","Não"))</f>
        <v/>
      </c>
      <c r="P234" s="9" t="n"/>
      <c r="Q234" s="9" t="n"/>
      <c r="R234" s="9" t="n"/>
      <c r="S234" s="9" t="n"/>
      <c r="T234" s="9" t="n"/>
      <c r="U234" s="11" t="n"/>
      <c r="V234" s="9" t="n"/>
      <c r="W234" s="9" t="n"/>
      <c r="X234" s="7" t="n"/>
      <c r="Y234" s="12" t="n"/>
      <c r="Z234" s="9" t="n"/>
      <c r="AA234" s="7" t="n"/>
      <c r="AB234" s="13">
        <f>IF(OR(Z234="",AA234=""),"",IF(VLOOKUP(Z234,LISTAS!$H$3:$I$12,2,FALSE)=0,"não volta",AA234+VLOOKUP(Z234,LISTAS!$H$3:$I$12,2,FALSE)))</f>
        <v/>
      </c>
      <c r="AC234" s="9" t="n"/>
      <c r="AD234" s="9" t="n"/>
      <c r="AE234" s="9" t="n"/>
      <c r="AF234" s="7" t="n"/>
      <c r="AG234" s="9" t="n"/>
      <c r="AH234" s="10">
        <f>IF(B234="","",TEXT(WEEKNUM(B234,2),"00"))</f>
        <v/>
      </c>
      <c r="AI234" s="10">
        <f>IF(B234="","",TEXT(B234,"mm"))</f>
        <v/>
      </c>
    </row>
    <row r="235">
      <c r="A235" s="6">
        <f>IF(D235="","",ROW()-2)</f>
        <v/>
      </c>
      <c r="B235" s="7" t="n"/>
      <c r="C235" s="8" t="n"/>
      <c r="D235" s="9" t="n"/>
      <c r="E235" s="9" t="n"/>
      <c r="F235" s="9" t="n"/>
      <c r="G235" s="9" t="n"/>
      <c r="H235" s="9" t="n"/>
      <c r="I235" s="9" t="n"/>
      <c r="J235" s="8" t="n"/>
      <c r="K235" s="10">
        <f>IF(OR(C235="",J235=""),"",IF((J235-C235)*1440&lt;=5,"Sim","Não"))</f>
        <v/>
      </c>
      <c r="L235" s="9" t="n"/>
      <c r="M235" s="8" t="n"/>
      <c r="N235" s="8" t="n"/>
      <c r="O235" s="10">
        <f>IF(OR(M235="",N235=""),"",IF((N235-M235)*1440&lt;=15,"Sim","Não"))</f>
        <v/>
      </c>
      <c r="P235" s="9" t="n"/>
      <c r="Q235" s="9" t="n"/>
      <c r="R235" s="9" t="n"/>
      <c r="S235" s="9" t="n"/>
      <c r="T235" s="9" t="n"/>
      <c r="U235" s="11" t="n"/>
      <c r="V235" s="9" t="n"/>
      <c r="W235" s="9" t="n"/>
      <c r="X235" s="7" t="n"/>
      <c r="Y235" s="12" t="n"/>
      <c r="Z235" s="9" t="n"/>
      <c r="AA235" s="7" t="n"/>
      <c r="AB235" s="13">
        <f>IF(OR(Z235="",AA235=""),"",IF(VLOOKUP(Z235,LISTAS!$H$3:$I$12,2,FALSE)=0,"não volta",AA235+VLOOKUP(Z235,LISTAS!$H$3:$I$12,2,FALSE)))</f>
        <v/>
      </c>
      <c r="AC235" s="9" t="n"/>
      <c r="AD235" s="9" t="n"/>
      <c r="AE235" s="9" t="n"/>
      <c r="AF235" s="7" t="n"/>
      <c r="AG235" s="9" t="n"/>
      <c r="AH235" s="10">
        <f>IF(B235="","",TEXT(WEEKNUM(B235,2),"00"))</f>
        <v/>
      </c>
      <c r="AI235" s="10">
        <f>IF(B235="","",TEXT(B235,"mm"))</f>
        <v/>
      </c>
    </row>
    <row r="236">
      <c r="A236" s="6">
        <f>IF(D236="","",ROW()-2)</f>
        <v/>
      </c>
      <c r="B236" s="7" t="n"/>
      <c r="C236" s="8" t="n"/>
      <c r="D236" s="9" t="n"/>
      <c r="E236" s="9" t="n"/>
      <c r="F236" s="9" t="n"/>
      <c r="G236" s="9" t="n"/>
      <c r="H236" s="9" t="n"/>
      <c r="I236" s="9" t="n"/>
      <c r="J236" s="8" t="n"/>
      <c r="K236" s="10">
        <f>IF(OR(C236="",J236=""),"",IF((J236-C236)*1440&lt;=5,"Sim","Não"))</f>
        <v/>
      </c>
      <c r="L236" s="9" t="n"/>
      <c r="M236" s="8" t="n"/>
      <c r="N236" s="8" t="n"/>
      <c r="O236" s="10">
        <f>IF(OR(M236="",N236=""),"",IF((N236-M236)*1440&lt;=15,"Sim","Não"))</f>
        <v/>
      </c>
      <c r="P236" s="9" t="n"/>
      <c r="Q236" s="9" t="n"/>
      <c r="R236" s="9" t="n"/>
      <c r="S236" s="9" t="n"/>
      <c r="T236" s="9" t="n"/>
      <c r="U236" s="11" t="n"/>
      <c r="V236" s="9" t="n"/>
      <c r="W236" s="9" t="n"/>
      <c r="X236" s="7" t="n"/>
      <c r="Y236" s="12" t="n"/>
      <c r="Z236" s="9" t="n"/>
      <c r="AA236" s="7" t="n"/>
      <c r="AB236" s="13">
        <f>IF(OR(Z236="",AA236=""),"",IF(VLOOKUP(Z236,LISTAS!$H$3:$I$12,2,FALSE)=0,"não volta",AA236+VLOOKUP(Z236,LISTAS!$H$3:$I$12,2,FALSE)))</f>
        <v/>
      </c>
      <c r="AC236" s="9" t="n"/>
      <c r="AD236" s="9" t="n"/>
      <c r="AE236" s="9" t="n"/>
      <c r="AF236" s="7" t="n"/>
      <c r="AG236" s="9" t="n"/>
      <c r="AH236" s="10">
        <f>IF(B236="","",TEXT(WEEKNUM(B236,2),"00"))</f>
        <v/>
      </c>
      <c r="AI236" s="10">
        <f>IF(B236="","",TEXT(B236,"mm"))</f>
        <v/>
      </c>
    </row>
    <row r="237">
      <c r="A237" s="6">
        <f>IF(D237="","",ROW()-2)</f>
        <v/>
      </c>
      <c r="B237" s="7" t="n"/>
      <c r="C237" s="8" t="n"/>
      <c r="D237" s="9" t="n"/>
      <c r="E237" s="9" t="n"/>
      <c r="F237" s="9" t="n"/>
      <c r="G237" s="9" t="n"/>
      <c r="H237" s="9" t="n"/>
      <c r="I237" s="9" t="n"/>
      <c r="J237" s="8" t="n"/>
      <c r="K237" s="10">
        <f>IF(OR(C237="",J237=""),"",IF((J237-C237)*1440&lt;=5,"Sim","Não"))</f>
        <v/>
      </c>
      <c r="L237" s="9" t="n"/>
      <c r="M237" s="8" t="n"/>
      <c r="N237" s="8" t="n"/>
      <c r="O237" s="10">
        <f>IF(OR(M237="",N237=""),"",IF((N237-M237)*1440&lt;=15,"Sim","Não"))</f>
        <v/>
      </c>
      <c r="P237" s="9" t="n"/>
      <c r="Q237" s="9" t="n"/>
      <c r="R237" s="9" t="n"/>
      <c r="S237" s="9" t="n"/>
      <c r="T237" s="9" t="n"/>
      <c r="U237" s="11" t="n"/>
      <c r="V237" s="9" t="n"/>
      <c r="W237" s="9" t="n"/>
      <c r="X237" s="7" t="n"/>
      <c r="Y237" s="12" t="n"/>
      <c r="Z237" s="9" t="n"/>
      <c r="AA237" s="7" t="n"/>
      <c r="AB237" s="13">
        <f>IF(OR(Z237="",AA237=""),"",IF(VLOOKUP(Z237,LISTAS!$H$3:$I$12,2,FALSE)=0,"não volta",AA237+VLOOKUP(Z237,LISTAS!$H$3:$I$12,2,FALSE)))</f>
        <v/>
      </c>
      <c r="AC237" s="9" t="n"/>
      <c r="AD237" s="9" t="n"/>
      <c r="AE237" s="9" t="n"/>
      <c r="AF237" s="7" t="n"/>
      <c r="AG237" s="9" t="n"/>
      <c r="AH237" s="10">
        <f>IF(B237="","",TEXT(WEEKNUM(B237,2),"00"))</f>
        <v/>
      </c>
      <c r="AI237" s="10">
        <f>IF(B237="","",TEXT(B237,"mm"))</f>
        <v/>
      </c>
    </row>
    <row r="238">
      <c r="A238" s="6">
        <f>IF(D238="","",ROW()-2)</f>
        <v/>
      </c>
      <c r="B238" s="7" t="n"/>
      <c r="C238" s="8" t="n"/>
      <c r="D238" s="9" t="n"/>
      <c r="E238" s="9" t="n"/>
      <c r="F238" s="9" t="n"/>
      <c r="G238" s="9" t="n"/>
      <c r="H238" s="9" t="n"/>
      <c r="I238" s="9" t="n"/>
      <c r="J238" s="8" t="n"/>
      <c r="K238" s="10">
        <f>IF(OR(C238="",J238=""),"",IF((J238-C238)*1440&lt;=5,"Sim","Não"))</f>
        <v/>
      </c>
      <c r="L238" s="9" t="n"/>
      <c r="M238" s="8" t="n"/>
      <c r="N238" s="8" t="n"/>
      <c r="O238" s="10">
        <f>IF(OR(M238="",N238=""),"",IF((N238-M238)*1440&lt;=15,"Sim","Não"))</f>
        <v/>
      </c>
      <c r="P238" s="9" t="n"/>
      <c r="Q238" s="9" t="n"/>
      <c r="R238" s="9" t="n"/>
      <c r="S238" s="9" t="n"/>
      <c r="T238" s="9" t="n"/>
      <c r="U238" s="11" t="n"/>
      <c r="V238" s="9" t="n"/>
      <c r="W238" s="9" t="n"/>
      <c r="X238" s="7" t="n"/>
      <c r="Y238" s="12" t="n"/>
      <c r="Z238" s="9" t="n"/>
      <c r="AA238" s="7" t="n"/>
      <c r="AB238" s="13">
        <f>IF(OR(Z238="",AA238=""),"",IF(VLOOKUP(Z238,LISTAS!$H$3:$I$12,2,FALSE)=0,"não volta",AA238+VLOOKUP(Z238,LISTAS!$H$3:$I$12,2,FALSE)))</f>
        <v/>
      </c>
      <c r="AC238" s="9" t="n"/>
      <c r="AD238" s="9" t="n"/>
      <c r="AE238" s="9" t="n"/>
      <c r="AF238" s="7" t="n"/>
      <c r="AG238" s="9" t="n"/>
      <c r="AH238" s="10">
        <f>IF(B238="","",TEXT(WEEKNUM(B238,2),"00"))</f>
        <v/>
      </c>
      <c r="AI238" s="10">
        <f>IF(B238="","",TEXT(B238,"mm"))</f>
        <v/>
      </c>
    </row>
    <row r="239">
      <c r="A239" s="6">
        <f>IF(D239="","",ROW()-2)</f>
        <v/>
      </c>
      <c r="B239" s="7" t="n"/>
      <c r="C239" s="8" t="n"/>
      <c r="D239" s="9" t="n"/>
      <c r="E239" s="9" t="n"/>
      <c r="F239" s="9" t="n"/>
      <c r="G239" s="9" t="n"/>
      <c r="H239" s="9" t="n"/>
      <c r="I239" s="9" t="n"/>
      <c r="J239" s="8" t="n"/>
      <c r="K239" s="10">
        <f>IF(OR(C239="",J239=""),"",IF((J239-C239)*1440&lt;=5,"Sim","Não"))</f>
        <v/>
      </c>
      <c r="L239" s="9" t="n"/>
      <c r="M239" s="8" t="n"/>
      <c r="N239" s="8" t="n"/>
      <c r="O239" s="10">
        <f>IF(OR(M239="",N239=""),"",IF((N239-M239)*1440&lt;=15,"Sim","Não"))</f>
        <v/>
      </c>
      <c r="P239" s="9" t="n"/>
      <c r="Q239" s="9" t="n"/>
      <c r="R239" s="9" t="n"/>
      <c r="S239" s="9" t="n"/>
      <c r="T239" s="9" t="n"/>
      <c r="U239" s="11" t="n"/>
      <c r="V239" s="9" t="n"/>
      <c r="W239" s="9" t="n"/>
      <c r="X239" s="7" t="n"/>
      <c r="Y239" s="12" t="n"/>
      <c r="Z239" s="9" t="n"/>
      <c r="AA239" s="7" t="n"/>
      <c r="AB239" s="13">
        <f>IF(OR(Z239="",AA239=""),"",IF(VLOOKUP(Z239,LISTAS!$H$3:$I$12,2,FALSE)=0,"não volta",AA239+VLOOKUP(Z239,LISTAS!$H$3:$I$12,2,FALSE)))</f>
        <v/>
      </c>
      <c r="AC239" s="9" t="n"/>
      <c r="AD239" s="9" t="n"/>
      <c r="AE239" s="9" t="n"/>
      <c r="AF239" s="7" t="n"/>
      <c r="AG239" s="9" t="n"/>
      <c r="AH239" s="10">
        <f>IF(B239="","",TEXT(WEEKNUM(B239,2),"00"))</f>
        <v/>
      </c>
      <c r="AI239" s="10">
        <f>IF(B239="","",TEXT(B239,"mm"))</f>
        <v/>
      </c>
    </row>
    <row r="240">
      <c r="A240" s="6">
        <f>IF(D240="","",ROW()-2)</f>
        <v/>
      </c>
      <c r="B240" s="7" t="n"/>
      <c r="C240" s="8" t="n"/>
      <c r="D240" s="9" t="n"/>
      <c r="E240" s="9" t="n"/>
      <c r="F240" s="9" t="n"/>
      <c r="G240" s="9" t="n"/>
      <c r="H240" s="9" t="n"/>
      <c r="I240" s="9" t="n"/>
      <c r="J240" s="8" t="n"/>
      <c r="K240" s="10">
        <f>IF(OR(C240="",J240=""),"",IF((J240-C240)*1440&lt;=5,"Sim","Não"))</f>
        <v/>
      </c>
      <c r="L240" s="9" t="n"/>
      <c r="M240" s="8" t="n"/>
      <c r="N240" s="8" t="n"/>
      <c r="O240" s="10">
        <f>IF(OR(M240="",N240=""),"",IF((N240-M240)*1440&lt;=15,"Sim","Não"))</f>
        <v/>
      </c>
      <c r="P240" s="9" t="n"/>
      <c r="Q240" s="9" t="n"/>
      <c r="R240" s="9" t="n"/>
      <c r="S240" s="9" t="n"/>
      <c r="T240" s="9" t="n"/>
      <c r="U240" s="11" t="n"/>
      <c r="V240" s="9" t="n"/>
      <c r="W240" s="9" t="n"/>
      <c r="X240" s="7" t="n"/>
      <c r="Y240" s="12" t="n"/>
      <c r="Z240" s="9" t="n"/>
      <c r="AA240" s="7" t="n"/>
      <c r="AB240" s="13">
        <f>IF(OR(Z240="",AA240=""),"",IF(VLOOKUP(Z240,LISTAS!$H$3:$I$12,2,FALSE)=0,"não volta",AA240+VLOOKUP(Z240,LISTAS!$H$3:$I$12,2,FALSE)))</f>
        <v/>
      </c>
      <c r="AC240" s="9" t="n"/>
      <c r="AD240" s="9" t="n"/>
      <c r="AE240" s="9" t="n"/>
      <c r="AF240" s="7" t="n"/>
      <c r="AG240" s="9" t="n"/>
      <c r="AH240" s="10">
        <f>IF(B240="","",TEXT(WEEKNUM(B240,2),"00"))</f>
        <v/>
      </c>
      <c r="AI240" s="10">
        <f>IF(B240="","",TEXT(B240,"mm"))</f>
        <v/>
      </c>
    </row>
    <row r="241">
      <c r="A241" s="6">
        <f>IF(D241="","",ROW()-2)</f>
        <v/>
      </c>
      <c r="B241" s="7" t="n"/>
      <c r="C241" s="8" t="n"/>
      <c r="D241" s="9" t="n"/>
      <c r="E241" s="9" t="n"/>
      <c r="F241" s="9" t="n"/>
      <c r="G241" s="9" t="n"/>
      <c r="H241" s="9" t="n"/>
      <c r="I241" s="9" t="n"/>
      <c r="J241" s="8" t="n"/>
      <c r="K241" s="10">
        <f>IF(OR(C241="",J241=""),"",IF((J241-C241)*1440&lt;=5,"Sim","Não"))</f>
        <v/>
      </c>
      <c r="L241" s="9" t="n"/>
      <c r="M241" s="8" t="n"/>
      <c r="N241" s="8" t="n"/>
      <c r="O241" s="10">
        <f>IF(OR(M241="",N241=""),"",IF((N241-M241)*1440&lt;=15,"Sim","Não"))</f>
        <v/>
      </c>
      <c r="P241" s="9" t="n"/>
      <c r="Q241" s="9" t="n"/>
      <c r="R241" s="9" t="n"/>
      <c r="S241" s="9" t="n"/>
      <c r="T241" s="9" t="n"/>
      <c r="U241" s="11" t="n"/>
      <c r="V241" s="9" t="n"/>
      <c r="W241" s="9" t="n"/>
      <c r="X241" s="7" t="n"/>
      <c r="Y241" s="12" t="n"/>
      <c r="Z241" s="9" t="n"/>
      <c r="AA241" s="7" t="n"/>
      <c r="AB241" s="13">
        <f>IF(OR(Z241="",AA241=""),"",IF(VLOOKUP(Z241,LISTAS!$H$3:$I$12,2,FALSE)=0,"não volta",AA241+VLOOKUP(Z241,LISTAS!$H$3:$I$12,2,FALSE)))</f>
        <v/>
      </c>
      <c r="AC241" s="9" t="n"/>
      <c r="AD241" s="9" t="n"/>
      <c r="AE241" s="9" t="n"/>
      <c r="AF241" s="7" t="n"/>
      <c r="AG241" s="9" t="n"/>
      <c r="AH241" s="10">
        <f>IF(B241="","",TEXT(WEEKNUM(B241,2),"00"))</f>
        <v/>
      </c>
      <c r="AI241" s="10">
        <f>IF(B241="","",TEXT(B241,"mm"))</f>
        <v/>
      </c>
    </row>
    <row r="242">
      <c r="A242" s="6">
        <f>IF(D242="","",ROW()-2)</f>
        <v/>
      </c>
      <c r="B242" s="7" t="n"/>
      <c r="C242" s="8" t="n"/>
      <c r="D242" s="9" t="n"/>
      <c r="E242" s="9" t="n"/>
      <c r="F242" s="9" t="n"/>
      <c r="G242" s="9" t="n"/>
      <c r="H242" s="9" t="n"/>
      <c r="I242" s="9" t="n"/>
      <c r="J242" s="8" t="n"/>
      <c r="K242" s="10">
        <f>IF(OR(C242="",J242=""),"",IF((J242-C242)*1440&lt;=5,"Sim","Não"))</f>
        <v/>
      </c>
      <c r="L242" s="9" t="n"/>
      <c r="M242" s="8" t="n"/>
      <c r="N242" s="8" t="n"/>
      <c r="O242" s="10">
        <f>IF(OR(M242="",N242=""),"",IF((N242-M242)*1440&lt;=15,"Sim","Não"))</f>
        <v/>
      </c>
      <c r="P242" s="9" t="n"/>
      <c r="Q242" s="9" t="n"/>
      <c r="R242" s="9" t="n"/>
      <c r="S242" s="9" t="n"/>
      <c r="T242" s="9" t="n"/>
      <c r="U242" s="11" t="n"/>
      <c r="V242" s="9" t="n"/>
      <c r="W242" s="9" t="n"/>
      <c r="X242" s="7" t="n"/>
      <c r="Y242" s="12" t="n"/>
      <c r="Z242" s="9" t="n"/>
      <c r="AA242" s="7" t="n"/>
      <c r="AB242" s="13">
        <f>IF(OR(Z242="",AA242=""),"",IF(VLOOKUP(Z242,LISTAS!$H$3:$I$12,2,FALSE)=0,"não volta",AA242+VLOOKUP(Z242,LISTAS!$H$3:$I$12,2,FALSE)))</f>
        <v/>
      </c>
      <c r="AC242" s="9" t="n"/>
      <c r="AD242" s="9" t="n"/>
      <c r="AE242" s="9" t="n"/>
      <c r="AF242" s="7" t="n"/>
      <c r="AG242" s="9" t="n"/>
      <c r="AH242" s="10">
        <f>IF(B242="","",TEXT(WEEKNUM(B242,2),"00"))</f>
        <v/>
      </c>
      <c r="AI242" s="10">
        <f>IF(B242="","",TEXT(B242,"mm"))</f>
        <v/>
      </c>
    </row>
    <row r="243">
      <c r="A243" s="6">
        <f>IF(D243="","",ROW()-2)</f>
        <v/>
      </c>
      <c r="B243" s="7" t="n"/>
      <c r="C243" s="8" t="n"/>
      <c r="D243" s="9" t="n"/>
      <c r="E243" s="9" t="n"/>
      <c r="F243" s="9" t="n"/>
      <c r="G243" s="9" t="n"/>
      <c r="H243" s="9" t="n"/>
      <c r="I243" s="9" t="n"/>
      <c r="J243" s="8" t="n"/>
      <c r="K243" s="10">
        <f>IF(OR(C243="",J243=""),"",IF((J243-C243)*1440&lt;=5,"Sim","Não"))</f>
        <v/>
      </c>
      <c r="L243" s="9" t="n"/>
      <c r="M243" s="8" t="n"/>
      <c r="N243" s="8" t="n"/>
      <c r="O243" s="10">
        <f>IF(OR(M243="",N243=""),"",IF((N243-M243)*1440&lt;=15,"Sim","Não"))</f>
        <v/>
      </c>
      <c r="P243" s="9" t="n"/>
      <c r="Q243" s="9" t="n"/>
      <c r="R243" s="9" t="n"/>
      <c r="S243" s="9" t="n"/>
      <c r="T243" s="9" t="n"/>
      <c r="U243" s="11" t="n"/>
      <c r="V243" s="9" t="n"/>
      <c r="W243" s="9" t="n"/>
      <c r="X243" s="7" t="n"/>
      <c r="Y243" s="12" t="n"/>
      <c r="Z243" s="9" t="n"/>
      <c r="AA243" s="7" t="n"/>
      <c r="AB243" s="13">
        <f>IF(OR(Z243="",AA243=""),"",IF(VLOOKUP(Z243,LISTAS!$H$3:$I$12,2,FALSE)=0,"não volta",AA243+VLOOKUP(Z243,LISTAS!$H$3:$I$12,2,FALSE)))</f>
        <v/>
      </c>
      <c r="AC243" s="9" t="n"/>
      <c r="AD243" s="9" t="n"/>
      <c r="AE243" s="9" t="n"/>
      <c r="AF243" s="7" t="n"/>
      <c r="AG243" s="9" t="n"/>
      <c r="AH243" s="10">
        <f>IF(B243="","",TEXT(WEEKNUM(B243,2),"00"))</f>
        <v/>
      </c>
      <c r="AI243" s="10">
        <f>IF(B243="","",TEXT(B243,"mm"))</f>
        <v/>
      </c>
    </row>
    <row r="244">
      <c r="A244" s="6">
        <f>IF(D244="","",ROW()-2)</f>
        <v/>
      </c>
      <c r="B244" s="7" t="n"/>
      <c r="C244" s="8" t="n"/>
      <c r="D244" s="9" t="n"/>
      <c r="E244" s="9" t="n"/>
      <c r="F244" s="9" t="n"/>
      <c r="G244" s="9" t="n"/>
      <c r="H244" s="9" t="n"/>
      <c r="I244" s="9" t="n"/>
      <c r="J244" s="8" t="n"/>
      <c r="K244" s="10">
        <f>IF(OR(C244="",J244=""),"",IF((J244-C244)*1440&lt;=5,"Sim","Não"))</f>
        <v/>
      </c>
      <c r="L244" s="9" t="n"/>
      <c r="M244" s="8" t="n"/>
      <c r="N244" s="8" t="n"/>
      <c r="O244" s="10">
        <f>IF(OR(M244="",N244=""),"",IF((N244-M244)*1440&lt;=15,"Sim","Não"))</f>
        <v/>
      </c>
      <c r="P244" s="9" t="n"/>
      <c r="Q244" s="9" t="n"/>
      <c r="R244" s="9" t="n"/>
      <c r="S244" s="9" t="n"/>
      <c r="T244" s="9" t="n"/>
      <c r="U244" s="11" t="n"/>
      <c r="V244" s="9" t="n"/>
      <c r="W244" s="9" t="n"/>
      <c r="X244" s="7" t="n"/>
      <c r="Y244" s="12" t="n"/>
      <c r="Z244" s="9" t="n"/>
      <c r="AA244" s="7" t="n"/>
      <c r="AB244" s="13">
        <f>IF(OR(Z244="",AA244=""),"",IF(VLOOKUP(Z244,LISTAS!$H$3:$I$12,2,FALSE)=0,"não volta",AA244+VLOOKUP(Z244,LISTAS!$H$3:$I$12,2,FALSE)))</f>
        <v/>
      </c>
      <c r="AC244" s="9" t="n"/>
      <c r="AD244" s="9" t="n"/>
      <c r="AE244" s="9" t="n"/>
      <c r="AF244" s="7" t="n"/>
      <c r="AG244" s="9" t="n"/>
      <c r="AH244" s="10">
        <f>IF(B244="","",TEXT(WEEKNUM(B244,2),"00"))</f>
        <v/>
      </c>
      <c r="AI244" s="10">
        <f>IF(B244="","",TEXT(B244,"mm"))</f>
        <v/>
      </c>
    </row>
    <row r="245">
      <c r="A245" s="6">
        <f>IF(D245="","",ROW()-2)</f>
        <v/>
      </c>
      <c r="B245" s="7" t="n"/>
      <c r="C245" s="8" t="n"/>
      <c r="D245" s="9" t="n"/>
      <c r="E245" s="9" t="n"/>
      <c r="F245" s="9" t="n"/>
      <c r="G245" s="9" t="n"/>
      <c r="H245" s="9" t="n"/>
      <c r="I245" s="9" t="n"/>
      <c r="J245" s="8" t="n"/>
      <c r="K245" s="10">
        <f>IF(OR(C245="",J245=""),"",IF((J245-C245)*1440&lt;=5,"Sim","Não"))</f>
        <v/>
      </c>
      <c r="L245" s="9" t="n"/>
      <c r="M245" s="8" t="n"/>
      <c r="N245" s="8" t="n"/>
      <c r="O245" s="10">
        <f>IF(OR(M245="",N245=""),"",IF((N245-M245)*1440&lt;=15,"Sim","Não"))</f>
        <v/>
      </c>
      <c r="P245" s="9" t="n"/>
      <c r="Q245" s="9" t="n"/>
      <c r="R245" s="9" t="n"/>
      <c r="S245" s="9" t="n"/>
      <c r="T245" s="9" t="n"/>
      <c r="U245" s="11" t="n"/>
      <c r="V245" s="9" t="n"/>
      <c r="W245" s="9" t="n"/>
      <c r="X245" s="7" t="n"/>
      <c r="Y245" s="12" t="n"/>
      <c r="Z245" s="9" t="n"/>
      <c r="AA245" s="7" t="n"/>
      <c r="AB245" s="13">
        <f>IF(OR(Z245="",AA245=""),"",IF(VLOOKUP(Z245,LISTAS!$H$3:$I$12,2,FALSE)=0,"não volta",AA245+VLOOKUP(Z245,LISTAS!$H$3:$I$12,2,FALSE)))</f>
        <v/>
      </c>
      <c r="AC245" s="9" t="n"/>
      <c r="AD245" s="9" t="n"/>
      <c r="AE245" s="9" t="n"/>
      <c r="AF245" s="7" t="n"/>
      <c r="AG245" s="9" t="n"/>
      <c r="AH245" s="10">
        <f>IF(B245="","",TEXT(WEEKNUM(B245,2),"00"))</f>
        <v/>
      </c>
      <c r="AI245" s="10">
        <f>IF(B245="","",TEXT(B245,"mm"))</f>
        <v/>
      </c>
    </row>
    <row r="246">
      <c r="A246" s="6">
        <f>IF(D246="","",ROW()-2)</f>
        <v/>
      </c>
      <c r="B246" s="7" t="n"/>
      <c r="C246" s="8" t="n"/>
      <c r="D246" s="9" t="n"/>
      <c r="E246" s="9" t="n"/>
      <c r="F246" s="9" t="n"/>
      <c r="G246" s="9" t="n"/>
      <c r="H246" s="9" t="n"/>
      <c r="I246" s="9" t="n"/>
      <c r="J246" s="8" t="n"/>
      <c r="K246" s="10">
        <f>IF(OR(C246="",J246=""),"",IF((J246-C246)*1440&lt;=5,"Sim","Não"))</f>
        <v/>
      </c>
      <c r="L246" s="9" t="n"/>
      <c r="M246" s="8" t="n"/>
      <c r="N246" s="8" t="n"/>
      <c r="O246" s="10">
        <f>IF(OR(M246="",N246=""),"",IF((N246-M246)*1440&lt;=15,"Sim","Não"))</f>
        <v/>
      </c>
      <c r="P246" s="9" t="n"/>
      <c r="Q246" s="9" t="n"/>
      <c r="R246" s="9" t="n"/>
      <c r="S246" s="9" t="n"/>
      <c r="T246" s="9" t="n"/>
      <c r="U246" s="11" t="n"/>
      <c r="V246" s="9" t="n"/>
      <c r="W246" s="9" t="n"/>
      <c r="X246" s="7" t="n"/>
      <c r="Y246" s="12" t="n"/>
      <c r="Z246" s="9" t="n"/>
      <c r="AA246" s="7" t="n"/>
      <c r="AB246" s="13">
        <f>IF(OR(Z246="",AA246=""),"",IF(VLOOKUP(Z246,LISTAS!$H$3:$I$12,2,FALSE)=0,"não volta",AA246+VLOOKUP(Z246,LISTAS!$H$3:$I$12,2,FALSE)))</f>
        <v/>
      </c>
      <c r="AC246" s="9" t="n"/>
      <c r="AD246" s="9" t="n"/>
      <c r="AE246" s="9" t="n"/>
      <c r="AF246" s="7" t="n"/>
      <c r="AG246" s="9" t="n"/>
      <c r="AH246" s="10">
        <f>IF(B246="","",TEXT(WEEKNUM(B246,2),"00"))</f>
        <v/>
      </c>
      <c r="AI246" s="10">
        <f>IF(B246="","",TEXT(B246,"mm"))</f>
        <v/>
      </c>
    </row>
    <row r="247">
      <c r="A247" s="6">
        <f>IF(D247="","",ROW()-2)</f>
        <v/>
      </c>
      <c r="B247" s="7" t="n"/>
      <c r="C247" s="8" t="n"/>
      <c r="D247" s="9" t="n"/>
      <c r="E247" s="9" t="n"/>
      <c r="F247" s="9" t="n"/>
      <c r="G247" s="9" t="n"/>
      <c r="H247" s="9" t="n"/>
      <c r="I247" s="9" t="n"/>
      <c r="J247" s="8" t="n"/>
      <c r="K247" s="10">
        <f>IF(OR(C247="",J247=""),"",IF((J247-C247)*1440&lt;=5,"Sim","Não"))</f>
        <v/>
      </c>
      <c r="L247" s="9" t="n"/>
      <c r="M247" s="8" t="n"/>
      <c r="N247" s="8" t="n"/>
      <c r="O247" s="10">
        <f>IF(OR(M247="",N247=""),"",IF((N247-M247)*1440&lt;=15,"Sim","Não"))</f>
        <v/>
      </c>
      <c r="P247" s="9" t="n"/>
      <c r="Q247" s="9" t="n"/>
      <c r="R247" s="9" t="n"/>
      <c r="S247" s="9" t="n"/>
      <c r="T247" s="9" t="n"/>
      <c r="U247" s="11" t="n"/>
      <c r="V247" s="9" t="n"/>
      <c r="W247" s="9" t="n"/>
      <c r="X247" s="7" t="n"/>
      <c r="Y247" s="12" t="n"/>
      <c r="Z247" s="9" t="n"/>
      <c r="AA247" s="7" t="n"/>
      <c r="AB247" s="13">
        <f>IF(OR(Z247="",AA247=""),"",IF(VLOOKUP(Z247,LISTAS!$H$3:$I$12,2,FALSE)=0,"não volta",AA247+VLOOKUP(Z247,LISTAS!$H$3:$I$12,2,FALSE)))</f>
        <v/>
      </c>
      <c r="AC247" s="9" t="n"/>
      <c r="AD247" s="9" t="n"/>
      <c r="AE247" s="9" t="n"/>
      <c r="AF247" s="7" t="n"/>
      <c r="AG247" s="9" t="n"/>
      <c r="AH247" s="10">
        <f>IF(B247="","",TEXT(WEEKNUM(B247,2),"00"))</f>
        <v/>
      </c>
      <c r="AI247" s="10">
        <f>IF(B247="","",TEXT(B247,"mm"))</f>
        <v/>
      </c>
    </row>
    <row r="248">
      <c r="A248" s="6">
        <f>IF(D248="","",ROW()-2)</f>
        <v/>
      </c>
      <c r="B248" s="7" t="n"/>
      <c r="C248" s="8" t="n"/>
      <c r="D248" s="9" t="n"/>
      <c r="E248" s="9" t="n"/>
      <c r="F248" s="9" t="n"/>
      <c r="G248" s="9" t="n"/>
      <c r="H248" s="9" t="n"/>
      <c r="I248" s="9" t="n"/>
      <c r="J248" s="8" t="n"/>
      <c r="K248" s="10">
        <f>IF(OR(C248="",J248=""),"",IF((J248-C248)*1440&lt;=5,"Sim","Não"))</f>
        <v/>
      </c>
      <c r="L248" s="9" t="n"/>
      <c r="M248" s="8" t="n"/>
      <c r="N248" s="8" t="n"/>
      <c r="O248" s="10">
        <f>IF(OR(M248="",N248=""),"",IF((N248-M248)*1440&lt;=15,"Sim","Não"))</f>
        <v/>
      </c>
      <c r="P248" s="9" t="n"/>
      <c r="Q248" s="9" t="n"/>
      <c r="R248" s="9" t="n"/>
      <c r="S248" s="9" t="n"/>
      <c r="T248" s="9" t="n"/>
      <c r="U248" s="11" t="n"/>
      <c r="V248" s="9" t="n"/>
      <c r="W248" s="9" t="n"/>
      <c r="X248" s="7" t="n"/>
      <c r="Y248" s="12" t="n"/>
      <c r="Z248" s="9" t="n"/>
      <c r="AA248" s="7" t="n"/>
      <c r="AB248" s="13">
        <f>IF(OR(Z248="",AA248=""),"",IF(VLOOKUP(Z248,LISTAS!$H$3:$I$12,2,FALSE)=0,"não volta",AA248+VLOOKUP(Z248,LISTAS!$H$3:$I$12,2,FALSE)))</f>
        <v/>
      </c>
      <c r="AC248" s="9" t="n"/>
      <c r="AD248" s="9" t="n"/>
      <c r="AE248" s="9" t="n"/>
      <c r="AF248" s="7" t="n"/>
      <c r="AG248" s="9" t="n"/>
      <c r="AH248" s="10">
        <f>IF(B248="","",TEXT(WEEKNUM(B248,2),"00"))</f>
        <v/>
      </c>
      <c r="AI248" s="10">
        <f>IF(B248="","",TEXT(B248,"mm"))</f>
        <v/>
      </c>
    </row>
    <row r="249">
      <c r="A249" s="6">
        <f>IF(D249="","",ROW()-2)</f>
        <v/>
      </c>
      <c r="B249" s="7" t="n"/>
      <c r="C249" s="8" t="n"/>
      <c r="D249" s="9" t="n"/>
      <c r="E249" s="9" t="n"/>
      <c r="F249" s="9" t="n"/>
      <c r="G249" s="9" t="n"/>
      <c r="H249" s="9" t="n"/>
      <c r="I249" s="9" t="n"/>
      <c r="J249" s="8" t="n"/>
      <c r="K249" s="10">
        <f>IF(OR(C249="",J249=""),"",IF((J249-C249)*1440&lt;=5,"Sim","Não"))</f>
        <v/>
      </c>
      <c r="L249" s="9" t="n"/>
      <c r="M249" s="8" t="n"/>
      <c r="N249" s="8" t="n"/>
      <c r="O249" s="10">
        <f>IF(OR(M249="",N249=""),"",IF((N249-M249)*1440&lt;=15,"Sim","Não"))</f>
        <v/>
      </c>
      <c r="P249" s="9" t="n"/>
      <c r="Q249" s="9" t="n"/>
      <c r="R249" s="9" t="n"/>
      <c r="S249" s="9" t="n"/>
      <c r="T249" s="9" t="n"/>
      <c r="U249" s="11" t="n"/>
      <c r="V249" s="9" t="n"/>
      <c r="W249" s="9" t="n"/>
      <c r="X249" s="7" t="n"/>
      <c r="Y249" s="12" t="n"/>
      <c r="Z249" s="9" t="n"/>
      <c r="AA249" s="7" t="n"/>
      <c r="AB249" s="13">
        <f>IF(OR(Z249="",AA249=""),"",IF(VLOOKUP(Z249,LISTAS!$H$3:$I$12,2,FALSE)=0,"não volta",AA249+VLOOKUP(Z249,LISTAS!$H$3:$I$12,2,FALSE)))</f>
        <v/>
      </c>
      <c r="AC249" s="9" t="n"/>
      <c r="AD249" s="9" t="n"/>
      <c r="AE249" s="9" t="n"/>
      <c r="AF249" s="7" t="n"/>
      <c r="AG249" s="9" t="n"/>
      <c r="AH249" s="10">
        <f>IF(B249="","",TEXT(WEEKNUM(B249,2),"00"))</f>
        <v/>
      </c>
      <c r="AI249" s="10">
        <f>IF(B249="","",TEXT(B249,"mm"))</f>
        <v/>
      </c>
    </row>
    <row r="250">
      <c r="A250" s="6">
        <f>IF(D250="","",ROW()-2)</f>
        <v/>
      </c>
      <c r="B250" s="7" t="n"/>
      <c r="C250" s="8" t="n"/>
      <c r="D250" s="9" t="n"/>
      <c r="E250" s="9" t="n"/>
      <c r="F250" s="9" t="n"/>
      <c r="G250" s="9" t="n"/>
      <c r="H250" s="9" t="n"/>
      <c r="I250" s="9" t="n"/>
      <c r="J250" s="8" t="n"/>
      <c r="K250" s="10">
        <f>IF(OR(C250="",J250=""),"",IF((J250-C250)*1440&lt;=5,"Sim","Não"))</f>
        <v/>
      </c>
      <c r="L250" s="9" t="n"/>
      <c r="M250" s="8" t="n"/>
      <c r="N250" s="8" t="n"/>
      <c r="O250" s="10">
        <f>IF(OR(M250="",N250=""),"",IF((N250-M250)*1440&lt;=15,"Sim","Não"))</f>
        <v/>
      </c>
      <c r="P250" s="9" t="n"/>
      <c r="Q250" s="9" t="n"/>
      <c r="R250" s="9" t="n"/>
      <c r="S250" s="9" t="n"/>
      <c r="T250" s="9" t="n"/>
      <c r="U250" s="11" t="n"/>
      <c r="V250" s="9" t="n"/>
      <c r="W250" s="9" t="n"/>
      <c r="X250" s="7" t="n"/>
      <c r="Y250" s="12" t="n"/>
      <c r="Z250" s="9" t="n"/>
      <c r="AA250" s="7" t="n"/>
      <c r="AB250" s="13">
        <f>IF(OR(Z250="",AA250=""),"",IF(VLOOKUP(Z250,LISTAS!$H$3:$I$12,2,FALSE)=0,"não volta",AA250+VLOOKUP(Z250,LISTAS!$H$3:$I$12,2,FALSE)))</f>
        <v/>
      </c>
      <c r="AC250" s="9" t="n"/>
      <c r="AD250" s="9" t="n"/>
      <c r="AE250" s="9" t="n"/>
      <c r="AF250" s="7" t="n"/>
      <c r="AG250" s="9" t="n"/>
      <c r="AH250" s="10">
        <f>IF(B250="","",TEXT(WEEKNUM(B250,2),"00"))</f>
        <v/>
      </c>
      <c r="AI250" s="10">
        <f>IF(B250="","",TEXT(B250,"mm"))</f>
        <v/>
      </c>
    </row>
    <row r="251">
      <c r="A251" s="6">
        <f>IF(D251="","",ROW()-2)</f>
        <v/>
      </c>
      <c r="B251" s="7" t="n"/>
      <c r="C251" s="8" t="n"/>
      <c r="D251" s="9" t="n"/>
      <c r="E251" s="9" t="n"/>
      <c r="F251" s="9" t="n"/>
      <c r="G251" s="9" t="n"/>
      <c r="H251" s="9" t="n"/>
      <c r="I251" s="9" t="n"/>
      <c r="J251" s="8" t="n"/>
      <c r="K251" s="10">
        <f>IF(OR(C251="",J251=""),"",IF((J251-C251)*1440&lt;=5,"Sim","Não"))</f>
        <v/>
      </c>
      <c r="L251" s="9" t="n"/>
      <c r="M251" s="8" t="n"/>
      <c r="N251" s="8" t="n"/>
      <c r="O251" s="10">
        <f>IF(OR(M251="",N251=""),"",IF((N251-M251)*1440&lt;=15,"Sim","Não"))</f>
        <v/>
      </c>
      <c r="P251" s="9" t="n"/>
      <c r="Q251" s="9" t="n"/>
      <c r="R251" s="9" t="n"/>
      <c r="S251" s="9" t="n"/>
      <c r="T251" s="9" t="n"/>
      <c r="U251" s="11" t="n"/>
      <c r="V251" s="9" t="n"/>
      <c r="W251" s="9" t="n"/>
      <c r="X251" s="7" t="n"/>
      <c r="Y251" s="12" t="n"/>
      <c r="Z251" s="9" t="n"/>
      <c r="AA251" s="7" t="n"/>
      <c r="AB251" s="13">
        <f>IF(OR(Z251="",AA251=""),"",IF(VLOOKUP(Z251,LISTAS!$H$3:$I$12,2,FALSE)=0,"não volta",AA251+VLOOKUP(Z251,LISTAS!$H$3:$I$12,2,FALSE)))</f>
        <v/>
      </c>
      <c r="AC251" s="9" t="n"/>
      <c r="AD251" s="9" t="n"/>
      <c r="AE251" s="9" t="n"/>
      <c r="AF251" s="7" t="n"/>
      <c r="AG251" s="9" t="n"/>
      <c r="AH251" s="10">
        <f>IF(B251="","",TEXT(WEEKNUM(B251,2),"00"))</f>
        <v/>
      </c>
      <c r="AI251" s="10">
        <f>IF(B251="","",TEXT(B251,"mm"))</f>
        <v/>
      </c>
    </row>
    <row r="252">
      <c r="A252" s="6">
        <f>IF(D252="","",ROW()-2)</f>
        <v/>
      </c>
      <c r="B252" s="7" t="n"/>
      <c r="C252" s="8" t="n"/>
      <c r="D252" s="9" t="n"/>
      <c r="E252" s="9" t="n"/>
      <c r="F252" s="9" t="n"/>
      <c r="G252" s="9" t="n"/>
      <c r="H252" s="9" t="n"/>
      <c r="I252" s="9" t="n"/>
      <c r="J252" s="8" t="n"/>
      <c r="K252" s="10">
        <f>IF(OR(C252="",J252=""),"",IF((J252-C252)*1440&lt;=5,"Sim","Não"))</f>
        <v/>
      </c>
      <c r="L252" s="9" t="n"/>
      <c r="M252" s="8" t="n"/>
      <c r="N252" s="8" t="n"/>
      <c r="O252" s="10">
        <f>IF(OR(M252="",N252=""),"",IF((N252-M252)*1440&lt;=15,"Sim","Não"))</f>
        <v/>
      </c>
      <c r="P252" s="9" t="n"/>
      <c r="Q252" s="9" t="n"/>
      <c r="R252" s="9" t="n"/>
      <c r="S252" s="9" t="n"/>
      <c r="T252" s="9" t="n"/>
      <c r="U252" s="11" t="n"/>
      <c r="V252" s="9" t="n"/>
      <c r="W252" s="9" t="n"/>
      <c r="X252" s="7" t="n"/>
      <c r="Y252" s="12" t="n"/>
      <c r="Z252" s="9" t="n"/>
      <c r="AA252" s="7" t="n"/>
      <c r="AB252" s="13">
        <f>IF(OR(Z252="",AA252=""),"",IF(VLOOKUP(Z252,LISTAS!$H$3:$I$12,2,FALSE)=0,"não volta",AA252+VLOOKUP(Z252,LISTAS!$H$3:$I$12,2,FALSE)))</f>
        <v/>
      </c>
      <c r="AC252" s="9" t="n"/>
      <c r="AD252" s="9" t="n"/>
      <c r="AE252" s="9" t="n"/>
      <c r="AF252" s="7" t="n"/>
      <c r="AG252" s="9" t="n"/>
      <c r="AH252" s="10">
        <f>IF(B252="","",TEXT(WEEKNUM(B252,2),"00"))</f>
        <v/>
      </c>
      <c r="AI252" s="10">
        <f>IF(B252="","",TEXT(B252,"mm"))</f>
        <v/>
      </c>
    </row>
    <row r="253">
      <c r="A253" s="6">
        <f>IF(D253="","",ROW()-2)</f>
        <v/>
      </c>
      <c r="B253" s="7" t="n"/>
      <c r="C253" s="8" t="n"/>
      <c r="D253" s="9" t="n"/>
      <c r="E253" s="9" t="n"/>
      <c r="F253" s="9" t="n"/>
      <c r="G253" s="9" t="n"/>
      <c r="H253" s="9" t="n"/>
      <c r="I253" s="9" t="n"/>
      <c r="J253" s="8" t="n"/>
      <c r="K253" s="10">
        <f>IF(OR(C253="",J253=""),"",IF((J253-C253)*1440&lt;=5,"Sim","Não"))</f>
        <v/>
      </c>
      <c r="L253" s="9" t="n"/>
      <c r="M253" s="8" t="n"/>
      <c r="N253" s="8" t="n"/>
      <c r="O253" s="10">
        <f>IF(OR(M253="",N253=""),"",IF((N253-M253)*1440&lt;=15,"Sim","Não"))</f>
        <v/>
      </c>
      <c r="P253" s="9" t="n"/>
      <c r="Q253" s="9" t="n"/>
      <c r="R253" s="9" t="n"/>
      <c r="S253" s="9" t="n"/>
      <c r="T253" s="9" t="n"/>
      <c r="U253" s="11" t="n"/>
      <c r="V253" s="9" t="n"/>
      <c r="W253" s="9" t="n"/>
      <c r="X253" s="7" t="n"/>
      <c r="Y253" s="12" t="n"/>
      <c r="Z253" s="9" t="n"/>
      <c r="AA253" s="7" t="n"/>
      <c r="AB253" s="13">
        <f>IF(OR(Z253="",AA253=""),"",IF(VLOOKUP(Z253,LISTAS!$H$3:$I$12,2,FALSE)=0,"não volta",AA253+VLOOKUP(Z253,LISTAS!$H$3:$I$12,2,FALSE)))</f>
        <v/>
      </c>
      <c r="AC253" s="9" t="n"/>
      <c r="AD253" s="9" t="n"/>
      <c r="AE253" s="9" t="n"/>
      <c r="AF253" s="7" t="n"/>
      <c r="AG253" s="9" t="n"/>
      <c r="AH253" s="10">
        <f>IF(B253="","",TEXT(WEEKNUM(B253,2),"00"))</f>
        <v/>
      </c>
      <c r="AI253" s="10">
        <f>IF(B253="","",TEXT(B253,"mm"))</f>
        <v/>
      </c>
    </row>
    <row r="254">
      <c r="A254" s="6">
        <f>IF(D254="","",ROW()-2)</f>
        <v/>
      </c>
      <c r="B254" s="7" t="n"/>
      <c r="C254" s="8" t="n"/>
      <c r="D254" s="9" t="n"/>
      <c r="E254" s="9" t="n"/>
      <c r="F254" s="9" t="n"/>
      <c r="G254" s="9" t="n"/>
      <c r="H254" s="9" t="n"/>
      <c r="I254" s="9" t="n"/>
      <c r="J254" s="8" t="n"/>
      <c r="K254" s="10">
        <f>IF(OR(C254="",J254=""),"",IF((J254-C254)*1440&lt;=5,"Sim","Não"))</f>
        <v/>
      </c>
      <c r="L254" s="9" t="n"/>
      <c r="M254" s="8" t="n"/>
      <c r="N254" s="8" t="n"/>
      <c r="O254" s="10">
        <f>IF(OR(M254="",N254=""),"",IF((N254-M254)*1440&lt;=15,"Sim","Não"))</f>
        <v/>
      </c>
      <c r="P254" s="9" t="n"/>
      <c r="Q254" s="9" t="n"/>
      <c r="R254" s="9" t="n"/>
      <c r="S254" s="9" t="n"/>
      <c r="T254" s="9" t="n"/>
      <c r="U254" s="11" t="n"/>
      <c r="V254" s="9" t="n"/>
      <c r="W254" s="9" t="n"/>
      <c r="X254" s="7" t="n"/>
      <c r="Y254" s="12" t="n"/>
      <c r="Z254" s="9" t="n"/>
      <c r="AA254" s="7" t="n"/>
      <c r="AB254" s="13">
        <f>IF(OR(Z254="",AA254=""),"",IF(VLOOKUP(Z254,LISTAS!$H$3:$I$12,2,FALSE)=0,"não volta",AA254+VLOOKUP(Z254,LISTAS!$H$3:$I$12,2,FALSE)))</f>
        <v/>
      </c>
      <c r="AC254" s="9" t="n"/>
      <c r="AD254" s="9" t="n"/>
      <c r="AE254" s="9" t="n"/>
      <c r="AF254" s="7" t="n"/>
      <c r="AG254" s="9" t="n"/>
      <c r="AH254" s="10">
        <f>IF(B254="","",TEXT(WEEKNUM(B254,2),"00"))</f>
        <v/>
      </c>
      <c r="AI254" s="10">
        <f>IF(B254="","",TEXT(B254,"mm"))</f>
        <v/>
      </c>
    </row>
    <row r="255">
      <c r="A255" s="6">
        <f>IF(D255="","",ROW()-2)</f>
        <v/>
      </c>
      <c r="B255" s="7" t="n"/>
      <c r="C255" s="8" t="n"/>
      <c r="D255" s="9" t="n"/>
      <c r="E255" s="9" t="n"/>
      <c r="F255" s="9" t="n"/>
      <c r="G255" s="9" t="n"/>
      <c r="H255" s="9" t="n"/>
      <c r="I255" s="9" t="n"/>
      <c r="J255" s="8" t="n"/>
      <c r="K255" s="10">
        <f>IF(OR(C255="",J255=""),"",IF((J255-C255)*1440&lt;=5,"Sim","Não"))</f>
        <v/>
      </c>
      <c r="L255" s="9" t="n"/>
      <c r="M255" s="8" t="n"/>
      <c r="N255" s="8" t="n"/>
      <c r="O255" s="10">
        <f>IF(OR(M255="",N255=""),"",IF((N255-M255)*1440&lt;=15,"Sim","Não"))</f>
        <v/>
      </c>
      <c r="P255" s="9" t="n"/>
      <c r="Q255" s="9" t="n"/>
      <c r="R255" s="9" t="n"/>
      <c r="S255" s="9" t="n"/>
      <c r="T255" s="9" t="n"/>
      <c r="U255" s="11" t="n"/>
      <c r="V255" s="9" t="n"/>
      <c r="W255" s="9" t="n"/>
      <c r="X255" s="7" t="n"/>
      <c r="Y255" s="12" t="n"/>
      <c r="Z255" s="9" t="n"/>
      <c r="AA255" s="7" t="n"/>
      <c r="AB255" s="13">
        <f>IF(OR(Z255="",AA255=""),"",IF(VLOOKUP(Z255,LISTAS!$H$3:$I$12,2,FALSE)=0,"não volta",AA255+VLOOKUP(Z255,LISTAS!$H$3:$I$12,2,FALSE)))</f>
        <v/>
      </c>
      <c r="AC255" s="9" t="n"/>
      <c r="AD255" s="9" t="n"/>
      <c r="AE255" s="9" t="n"/>
      <c r="AF255" s="7" t="n"/>
      <c r="AG255" s="9" t="n"/>
      <c r="AH255" s="10">
        <f>IF(B255="","",TEXT(WEEKNUM(B255,2),"00"))</f>
        <v/>
      </c>
      <c r="AI255" s="10">
        <f>IF(B255="","",TEXT(B255,"mm"))</f>
        <v/>
      </c>
    </row>
    <row r="256">
      <c r="A256" s="6">
        <f>IF(D256="","",ROW()-2)</f>
        <v/>
      </c>
      <c r="B256" s="7" t="n"/>
      <c r="C256" s="8" t="n"/>
      <c r="D256" s="9" t="n"/>
      <c r="E256" s="9" t="n"/>
      <c r="F256" s="9" t="n"/>
      <c r="G256" s="9" t="n"/>
      <c r="H256" s="9" t="n"/>
      <c r="I256" s="9" t="n"/>
      <c r="J256" s="8" t="n"/>
      <c r="K256" s="10">
        <f>IF(OR(C256="",J256=""),"",IF((J256-C256)*1440&lt;=5,"Sim","Não"))</f>
        <v/>
      </c>
      <c r="L256" s="9" t="n"/>
      <c r="M256" s="8" t="n"/>
      <c r="N256" s="8" t="n"/>
      <c r="O256" s="10">
        <f>IF(OR(M256="",N256=""),"",IF((N256-M256)*1440&lt;=15,"Sim","Não"))</f>
        <v/>
      </c>
      <c r="P256" s="9" t="n"/>
      <c r="Q256" s="9" t="n"/>
      <c r="R256" s="9" t="n"/>
      <c r="S256" s="9" t="n"/>
      <c r="T256" s="9" t="n"/>
      <c r="U256" s="11" t="n"/>
      <c r="V256" s="9" t="n"/>
      <c r="W256" s="9" t="n"/>
      <c r="X256" s="7" t="n"/>
      <c r="Y256" s="12" t="n"/>
      <c r="Z256" s="9" t="n"/>
      <c r="AA256" s="7" t="n"/>
      <c r="AB256" s="13">
        <f>IF(OR(Z256="",AA256=""),"",IF(VLOOKUP(Z256,LISTAS!$H$3:$I$12,2,FALSE)=0,"não volta",AA256+VLOOKUP(Z256,LISTAS!$H$3:$I$12,2,FALSE)))</f>
        <v/>
      </c>
      <c r="AC256" s="9" t="n"/>
      <c r="AD256" s="9" t="n"/>
      <c r="AE256" s="9" t="n"/>
      <c r="AF256" s="7" t="n"/>
      <c r="AG256" s="9" t="n"/>
      <c r="AH256" s="10">
        <f>IF(B256="","",TEXT(WEEKNUM(B256,2),"00"))</f>
        <v/>
      </c>
      <c r="AI256" s="10">
        <f>IF(B256="","",TEXT(B256,"mm"))</f>
        <v/>
      </c>
    </row>
    <row r="257">
      <c r="A257" s="6">
        <f>IF(D257="","",ROW()-2)</f>
        <v/>
      </c>
      <c r="B257" s="7" t="n"/>
      <c r="C257" s="8" t="n"/>
      <c r="D257" s="9" t="n"/>
      <c r="E257" s="9" t="n"/>
      <c r="F257" s="9" t="n"/>
      <c r="G257" s="9" t="n"/>
      <c r="H257" s="9" t="n"/>
      <c r="I257" s="9" t="n"/>
      <c r="J257" s="8" t="n"/>
      <c r="K257" s="10">
        <f>IF(OR(C257="",J257=""),"",IF((J257-C257)*1440&lt;=5,"Sim","Não"))</f>
        <v/>
      </c>
      <c r="L257" s="9" t="n"/>
      <c r="M257" s="8" t="n"/>
      <c r="N257" s="8" t="n"/>
      <c r="O257" s="10">
        <f>IF(OR(M257="",N257=""),"",IF((N257-M257)*1440&lt;=15,"Sim","Não"))</f>
        <v/>
      </c>
      <c r="P257" s="9" t="n"/>
      <c r="Q257" s="9" t="n"/>
      <c r="R257" s="9" t="n"/>
      <c r="S257" s="9" t="n"/>
      <c r="T257" s="9" t="n"/>
      <c r="U257" s="11" t="n"/>
      <c r="V257" s="9" t="n"/>
      <c r="W257" s="9" t="n"/>
      <c r="X257" s="7" t="n"/>
      <c r="Y257" s="12" t="n"/>
      <c r="Z257" s="9" t="n"/>
      <c r="AA257" s="7" t="n"/>
      <c r="AB257" s="13">
        <f>IF(OR(Z257="",AA257=""),"",IF(VLOOKUP(Z257,LISTAS!$H$3:$I$12,2,FALSE)=0,"não volta",AA257+VLOOKUP(Z257,LISTAS!$H$3:$I$12,2,FALSE)))</f>
        <v/>
      </c>
      <c r="AC257" s="9" t="n"/>
      <c r="AD257" s="9" t="n"/>
      <c r="AE257" s="9" t="n"/>
      <c r="AF257" s="7" t="n"/>
      <c r="AG257" s="9" t="n"/>
      <c r="AH257" s="10">
        <f>IF(B257="","",TEXT(WEEKNUM(B257,2),"00"))</f>
        <v/>
      </c>
      <c r="AI257" s="10">
        <f>IF(B257="","",TEXT(B257,"mm"))</f>
        <v/>
      </c>
    </row>
    <row r="258">
      <c r="A258" s="6">
        <f>IF(D258="","",ROW()-2)</f>
        <v/>
      </c>
      <c r="B258" s="7" t="n"/>
      <c r="C258" s="8" t="n"/>
      <c r="D258" s="9" t="n"/>
      <c r="E258" s="9" t="n"/>
      <c r="F258" s="9" t="n"/>
      <c r="G258" s="9" t="n"/>
      <c r="H258" s="9" t="n"/>
      <c r="I258" s="9" t="n"/>
      <c r="J258" s="8" t="n"/>
      <c r="K258" s="10">
        <f>IF(OR(C258="",J258=""),"",IF((J258-C258)*1440&lt;=5,"Sim","Não"))</f>
        <v/>
      </c>
      <c r="L258" s="9" t="n"/>
      <c r="M258" s="8" t="n"/>
      <c r="N258" s="8" t="n"/>
      <c r="O258" s="10">
        <f>IF(OR(M258="",N258=""),"",IF((N258-M258)*1440&lt;=15,"Sim","Não"))</f>
        <v/>
      </c>
      <c r="P258" s="9" t="n"/>
      <c r="Q258" s="9" t="n"/>
      <c r="R258" s="9" t="n"/>
      <c r="S258" s="9" t="n"/>
      <c r="T258" s="9" t="n"/>
      <c r="U258" s="11" t="n"/>
      <c r="V258" s="9" t="n"/>
      <c r="W258" s="9" t="n"/>
      <c r="X258" s="7" t="n"/>
      <c r="Y258" s="12" t="n"/>
      <c r="Z258" s="9" t="n"/>
      <c r="AA258" s="7" t="n"/>
      <c r="AB258" s="13">
        <f>IF(OR(Z258="",AA258=""),"",IF(VLOOKUP(Z258,LISTAS!$H$3:$I$12,2,FALSE)=0,"não volta",AA258+VLOOKUP(Z258,LISTAS!$H$3:$I$12,2,FALSE)))</f>
        <v/>
      </c>
      <c r="AC258" s="9" t="n"/>
      <c r="AD258" s="9" t="n"/>
      <c r="AE258" s="9" t="n"/>
      <c r="AF258" s="7" t="n"/>
      <c r="AG258" s="9" t="n"/>
      <c r="AH258" s="10">
        <f>IF(B258="","",TEXT(WEEKNUM(B258,2),"00"))</f>
        <v/>
      </c>
      <c r="AI258" s="10">
        <f>IF(B258="","",TEXT(B258,"mm"))</f>
        <v/>
      </c>
    </row>
    <row r="259">
      <c r="A259" s="6">
        <f>IF(D259="","",ROW()-2)</f>
        <v/>
      </c>
      <c r="B259" s="7" t="n"/>
      <c r="C259" s="8" t="n"/>
      <c r="D259" s="9" t="n"/>
      <c r="E259" s="9" t="n"/>
      <c r="F259" s="9" t="n"/>
      <c r="G259" s="9" t="n"/>
      <c r="H259" s="9" t="n"/>
      <c r="I259" s="9" t="n"/>
      <c r="J259" s="8" t="n"/>
      <c r="K259" s="10">
        <f>IF(OR(C259="",J259=""),"",IF((J259-C259)*1440&lt;=5,"Sim","Não"))</f>
        <v/>
      </c>
      <c r="L259" s="9" t="n"/>
      <c r="M259" s="8" t="n"/>
      <c r="N259" s="8" t="n"/>
      <c r="O259" s="10">
        <f>IF(OR(M259="",N259=""),"",IF((N259-M259)*1440&lt;=15,"Sim","Não"))</f>
        <v/>
      </c>
      <c r="P259" s="9" t="n"/>
      <c r="Q259" s="9" t="n"/>
      <c r="R259" s="9" t="n"/>
      <c r="S259" s="9" t="n"/>
      <c r="T259" s="9" t="n"/>
      <c r="U259" s="11" t="n"/>
      <c r="V259" s="9" t="n"/>
      <c r="W259" s="9" t="n"/>
      <c r="X259" s="7" t="n"/>
      <c r="Y259" s="12" t="n"/>
      <c r="Z259" s="9" t="n"/>
      <c r="AA259" s="7" t="n"/>
      <c r="AB259" s="13">
        <f>IF(OR(Z259="",AA259=""),"",IF(VLOOKUP(Z259,LISTAS!$H$3:$I$12,2,FALSE)=0,"não volta",AA259+VLOOKUP(Z259,LISTAS!$H$3:$I$12,2,FALSE)))</f>
        <v/>
      </c>
      <c r="AC259" s="9" t="n"/>
      <c r="AD259" s="9" t="n"/>
      <c r="AE259" s="9" t="n"/>
      <c r="AF259" s="7" t="n"/>
      <c r="AG259" s="9" t="n"/>
      <c r="AH259" s="10">
        <f>IF(B259="","",TEXT(WEEKNUM(B259,2),"00"))</f>
        <v/>
      </c>
      <c r="AI259" s="10">
        <f>IF(B259="","",TEXT(B259,"mm"))</f>
        <v/>
      </c>
    </row>
    <row r="260">
      <c r="A260" s="6">
        <f>IF(D260="","",ROW()-2)</f>
        <v/>
      </c>
      <c r="B260" s="7" t="n"/>
      <c r="C260" s="8" t="n"/>
      <c r="D260" s="9" t="n"/>
      <c r="E260" s="9" t="n"/>
      <c r="F260" s="9" t="n"/>
      <c r="G260" s="9" t="n"/>
      <c r="H260" s="9" t="n"/>
      <c r="I260" s="9" t="n"/>
      <c r="J260" s="8" t="n"/>
      <c r="K260" s="10">
        <f>IF(OR(C260="",J260=""),"",IF((J260-C260)*1440&lt;=5,"Sim","Não"))</f>
        <v/>
      </c>
      <c r="L260" s="9" t="n"/>
      <c r="M260" s="8" t="n"/>
      <c r="N260" s="8" t="n"/>
      <c r="O260" s="10">
        <f>IF(OR(M260="",N260=""),"",IF((N260-M260)*1440&lt;=15,"Sim","Não"))</f>
        <v/>
      </c>
      <c r="P260" s="9" t="n"/>
      <c r="Q260" s="9" t="n"/>
      <c r="R260" s="9" t="n"/>
      <c r="S260" s="9" t="n"/>
      <c r="T260" s="9" t="n"/>
      <c r="U260" s="11" t="n"/>
      <c r="V260" s="9" t="n"/>
      <c r="W260" s="9" t="n"/>
      <c r="X260" s="7" t="n"/>
      <c r="Y260" s="12" t="n"/>
      <c r="Z260" s="9" t="n"/>
      <c r="AA260" s="7" t="n"/>
      <c r="AB260" s="13">
        <f>IF(OR(Z260="",AA260=""),"",IF(VLOOKUP(Z260,LISTAS!$H$3:$I$12,2,FALSE)=0,"não volta",AA260+VLOOKUP(Z260,LISTAS!$H$3:$I$12,2,FALSE)))</f>
        <v/>
      </c>
      <c r="AC260" s="9" t="n"/>
      <c r="AD260" s="9" t="n"/>
      <c r="AE260" s="9" t="n"/>
      <c r="AF260" s="7" t="n"/>
      <c r="AG260" s="9" t="n"/>
      <c r="AH260" s="10">
        <f>IF(B260="","",TEXT(WEEKNUM(B260,2),"00"))</f>
        <v/>
      </c>
      <c r="AI260" s="10">
        <f>IF(B260="","",TEXT(B260,"mm"))</f>
        <v/>
      </c>
    </row>
    <row r="261">
      <c r="A261" s="6">
        <f>IF(D261="","",ROW()-2)</f>
        <v/>
      </c>
      <c r="B261" s="7" t="n"/>
      <c r="C261" s="8" t="n"/>
      <c r="D261" s="9" t="n"/>
      <c r="E261" s="9" t="n"/>
      <c r="F261" s="9" t="n"/>
      <c r="G261" s="9" t="n"/>
      <c r="H261" s="9" t="n"/>
      <c r="I261" s="9" t="n"/>
      <c r="J261" s="8" t="n"/>
      <c r="K261" s="10">
        <f>IF(OR(C261="",J261=""),"",IF((J261-C261)*1440&lt;=5,"Sim","Não"))</f>
        <v/>
      </c>
      <c r="L261" s="9" t="n"/>
      <c r="M261" s="8" t="n"/>
      <c r="N261" s="8" t="n"/>
      <c r="O261" s="10">
        <f>IF(OR(M261="",N261=""),"",IF((N261-M261)*1440&lt;=15,"Sim","Não"))</f>
        <v/>
      </c>
      <c r="P261" s="9" t="n"/>
      <c r="Q261" s="9" t="n"/>
      <c r="R261" s="9" t="n"/>
      <c r="S261" s="9" t="n"/>
      <c r="T261" s="9" t="n"/>
      <c r="U261" s="11" t="n"/>
      <c r="V261" s="9" t="n"/>
      <c r="W261" s="9" t="n"/>
      <c r="X261" s="7" t="n"/>
      <c r="Y261" s="12" t="n"/>
      <c r="Z261" s="9" t="n"/>
      <c r="AA261" s="7" t="n"/>
      <c r="AB261" s="13">
        <f>IF(OR(Z261="",AA261=""),"",IF(VLOOKUP(Z261,LISTAS!$H$3:$I$12,2,FALSE)=0,"não volta",AA261+VLOOKUP(Z261,LISTAS!$H$3:$I$12,2,FALSE)))</f>
        <v/>
      </c>
      <c r="AC261" s="9" t="n"/>
      <c r="AD261" s="9" t="n"/>
      <c r="AE261" s="9" t="n"/>
      <c r="AF261" s="7" t="n"/>
      <c r="AG261" s="9" t="n"/>
      <c r="AH261" s="10">
        <f>IF(B261="","",TEXT(WEEKNUM(B261,2),"00"))</f>
        <v/>
      </c>
      <c r="AI261" s="10">
        <f>IF(B261="","",TEXT(B261,"mm"))</f>
        <v/>
      </c>
    </row>
    <row r="262">
      <c r="A262" s="6">
        <f>IF(D262="","",ROW()-2)</f>
        <v/>
      </c>
      <c r="B262" s="7" t="n"/>
      <c r="C262" s="8" t="n"/>
      <c r="D262" s="9" t="n"/>
      <c r="E262" s="9" t="n"/>
      <c r="F262" s="9" t="n"/>
      <c r="G262" s="9" t="n"/>
      <c r="H262" s="9" t="n"/>
      <c r="I262" s="9" t="n"/>
      <c r="J262" s="8" t="n"/>
      <c r="K262" s="10">
        <f>IF(OR(C262="",J262=""),"",IF((J262-C262)*1440&lt;=5,"Sim","Não"))</f>
        <v/>
      </c>
      <c r="L262" s="9" t="n"/>
      <c r="M262" s="8" t="n"/>
      <c r="N262" s="8" t="n"/>
      <c r="O262" s="10">
        <f>IF(OR(M262="",N262=""),"",IF((N262-M262)*1440&lt;=15,"Sim","Não"))</f>
        <v/>
      </c>
      <c r="P262" s="9" t="n"/>
      <c r="Q262" s="9" t="n"/>
      <c r="R262" s="9" t="n"/>
      <c r="S262" s="9" t="n"/>
      <c r="T262" s="9" t="n"/>
      <c r="U262" s="11" t="n"/>
      <c r="V262" s="9" t="n"/>
      <c r="W262" s="9" t="n"/>
      <c r="X262" s="7" t="n"/>
      <c r="Y262" s="12" t="n"/>
      <c r="Z262" s="9" t="n"/>
      <c r="AA262" s="7" t="n"/>
      <c r="AB262" s="13">
        <f>IF(OR(Z262="",AA262=""),"",IF(VLOOKUP(Z262,LISTAS!$H$3:$I$12,2,FALSE)=0,"não volta",AA262+VLOOKUP(Z262,LISTAS!$H$3:$I$12,2,FALSE)))</f>
        <v/>
      </c>
      <c r="AC262" s="9" t="n"/>
      <c r="AD262" s="9" t="n"/>
      <c r="AE262" s="9" t="n"/>
      <c r="AF262" s="7" t="n"/>
      <c r="AG262" s="9" t="n"/>
      <c r="AH262" s="10">
        <f>IF(B262="","",TEXT(WEEKNUM(B262,2),"00"))</f>
        <v/>
      </c>
      <c r="AI262" s="10">
        <f>IF(B262="","",TEXT(B262,"mm"))</f>
        <v/>
      </c>
    </row>
    <row r="263">
      <c r="A263" s="6">
        <f>IF(D263="","",ROW()-2)</f>
        <v/>
      </c>
      <c r="B263" s="7" t="n"/>
      <c r="C263" s="8" t="n"/>
      <c r="D263" s="9" t="n"/>
      <c r="E263" s="9" t="n"/>
      <c r="F263" s="9" t="n"/>
      <c r="G263" s="9" t="n"/>
      <c r="H263" s="9" t="n"/>
      <c r="I263" s="9" t="n"/>
      <c r="J263" s="8" t="n"/>
      <c r="K263" s="10">
        <f>IF(OR(C263="",J263=""),"",IF((J263-C263)*1440&lt;=5,"Sim","Não"))</f>
        <v/>
      </c>
      <c r="L263" s="9" t="n"/>
      <c r="M263" s="8" t="n"/>
      <c r="N263" s="8" t="n"/>
      <c r="O263" s="10">
        <f>IF(OR(M263="",N263=""),"",IF((N263-M263)*1440&lt;=15,"Sim","Não"))</f>
        <v/>
      </c>
      <c r="P263" s="9" t="n"/>
      <c r="Q263" s="9" t="n"/>
      <c r="R263" s="9" t="n"/>
      <c r="S263" s="9" t="n"/>
      <c r="T263" s="9" t="n"/>
      <c r="U263" s="11" t="n"/>
      <c r="V263" s="9" t="n"/>
      <c r="W263" s="9" t="n"/>
      <c r="X263" s="7" t="n"/>
      <c r="Y263" s="12" t="n"/>
      <c r="Z263" s="9" t="n"/>
      <c r="AA263" s="7" t="n"/>
      <c r="AB263" s="13">
        <f>IF(OR(Z263="",AA263=""),"",IF(VLOOKUP(Z263,LISTAS!$H$3:$I$12,2,FALSE)=0,"não volta",AA263+VLOOKUP(Z263,LISTAS!$H$3:$I$12,2,FALSE)))</f>
        <v/>
      </c>
      <c r="AC263" s="9" t="n"/>
      <c r="AD263" s="9" t="n"/>
      <c r="AE263" s="9" t="n"/>
      <c r="AF263" s="7" t="n"/>
      <c r="AG263" s="9" t="n"/>
      <c r="AH263" s="10">
        <f>IF(B263="","",TEXT(WEEKNUM(B263,2),"00"))</f>
        <v/>
      </c>
      <c r="AI263" s="10">
        <f>IF(B263="","",TEXT(B263,"mm"))</f>
        <v/>
      </c>
    </row>
    <row r="264">
      <c r="A264" s="6">
        <f>IF(D264="","",ROW()-2)</f>
        <v/>
      </c>
      <c r="B264" s="7" t="n"/>
      <c r="C264" s="8" t="n"/>
      <c r="D264" s="9" t="n"/>
      <c r="E264" s="9" t="n"/>
      <c r="F264" s="9" t="n"/>
      <c r="G264" s="9" t="n"/>
      <c r="H264" s="9" t="n"/>
      <c r="I264" s="9" t="n"/>
      <c r="J264" s="8" t="n"/>
      <c r="K264" s="10">
        <f>IF(OR(C264="",J264=""),"",IF((J264-C264)*1440&lt;=5,"Sim","Não"))</f>
        <v/>
      </c>
      <c r="L264" s="9" t="n"/>
      <c r="M264" s="8" t="n"/>
      <c r="N264" s="8" t="n"/>
      <c r="O264" s="10">
        <f>IF(OR(M264="",N264=""),"",IF((N264-M264)*1440&lt;=15,"Sim","Não"))</f>
        <v/>
      </c>
      <c r="P264" s="9" t="n"/>
      <c r="Q264" s="9" t="n"/>
      <c r="R264" s="9" t="n"/>
      <c r="S264" s="9" t="n"/>
      <c r="T264" s="9" t="n"/>
      <c r="U264" s="11" t="n"/>
      <c r="V264" s="9" t="n"/>
      <c r="W264" s="9" t="n"/>
      <c r="X264" s="7" t="n"/>
      <c r="Y264" s="12" t="n"/>
      <c r="Z264" s="9" t="n"/>
      <c r="AA264" s="7" t="n"/>
      <c r="AB264" s="13">
        <f>IF(OR(Z264="",AA264=""),"",IF(VLOOKUP(Z264,LISTAS!$H$3:$I$12,2,FALSE)=0,"não volta",AA264+VLOOKUP(Z264,LISTAS!$H$3:$I$12,2,FALSE)))</f>
        <v/>
      </c>
      <c r="AC264" s="9" t="n"/>
      <c r="AD264" s="9" t="n"/>
      <c r="AE264" s="9" t="n"/>
      <c r="AF264" s="7" t="n"/>
      <c r="AG264" s="9" t="n"/>
      <c r="AH264" s="10">
        <f>IF(B264="","",TEXT(WEEKNUM(B264,2),"00"))</f>
        <v/>
      </c>
      <c r="AI264" s="10">
        <f>IF(B264="","",TEXT(B264,"mm"))</f>
        <v/>
      </c>
    </row>
    <row r="265">
      <c r="A265" s="6">
        <f>IF(D265="","",ROW()-2)</f>
        <v/>
      </c>
      <c r="B265" s="7" t="n"/>
      <c r="C265" s="8" t="n"/>
      <c r="D265" s="9" t="n"/>
      <c r="E265" s="9" t="n"/>
      <c r="F265" s="9" t="n"/>
      <c r="G265" s="9" t="n"/>
      <c r="H265" s="9" t="n"/>
      <c r="I265" s="9" t="n"/>
      <c r="J265" s="8" t="n"/>
      <c r="K265" s="10">
        <f>IF(OR(C265="",J265=""),"",IF((J265-C265)*1440&lt;=5,"Sim","Não"))</f>
        <v/>
      </c>
      <c r="L265" s="9" t="n"/>
      <c r="M265" s="8" t="n"/>
      <c r="N265" s="8" t="n"/>
      <c r="O265" s="10">
        <f>IF(OR(M265="",N265=""),"",IF((N265-M265)*1440&lt;=15,"Sim","Não"))</f>
        <v/>
      </c>
      <c r="P265" s="9" t="n"/>
      <c r="Q265" s="9" t="n"/>
      <c r="R265" s="9" t="n"/>
      <c r="S265" s="9" t="n"/>
      <c r="T265" s="9" t="n"/>
      <c r="U265" s="11" t="n"/>
      <c r="V265" s="9" t="n"/>
      <c r="W265" s="9" t="n"/>
      <c r="X265" s="7" t="n"/>
      <c r="Y265" s="12" t="n"/>
      <c r="Z265" s="9" t="n"/>
      <c r="AA265" s="7" t="n"/>
      <c r="AB265" s="13">
        <f>IF(OR(Z265="",AA265=""),"",IF(VLOOKUP(Z265,LISTAS!$H$3:$I$12,2,FALSE)=0,"não volta",AA265+VLOOKUP(Z265,LISTAS!$H$3:$I$12,2,FALSE)))</f>
        <v/>
      </c>
      <c r="AC265" s="9" t="n"/>
      <c r="AD265" s="9" t="n"/>
      <c r="AE265" s="9" t="n"/>
      <c r="AF265" s="7" t="n"/>
      <c r="AG265" s="9" t="n"/>
      <c r="AH265" s="10">
        <f>IF(B265="","",TEXT(WEEKNUM(B265,2),"00"))</f>
        <v/>
      </c>
      <c r="AI265" s="10">
        <f>IF(B265="","",TEXT(B265,"mm"))</f>
        <v/>
      </c>
    </row>
    <row r="266">
      <c r="A266" s="6">
        <f>IF(D266="","",ROW()-2)</f>
        <v/>
      </c>
      <c r="B266" s="7" t="n"/>
      <c r="C266" s="8" t="n"/>
      <c r="D266" s="9" t="n"/>
      <c r="E266" s="9" t="n"/>
      <c r="F266" s="9" t="n"/>
      <c r="G266" s="9" t="n"/>
      <c r="H266" s="9" t="n"/>
      <c r="I266" s="9" t="n"/>
      <c r="J266" s="8" t="n"/>
      <c r="K266" s="10">
        <f>IF(OR(C266="",J266=""),"",IF((J266-C266)*1440&lt;=5,"Sim","Não"))</f>
        <v/>
      </c>
      <c r="L266" s="9" t="n"/>
      <c r="M266" s="8" t="n"/>
      <c r="N266" s="8" t="n"/>
      <c r="O266" s="10">
        <f>IF(OR(M266="",N266=""),"",IF((N266-M266)*1440&lt;=15,"Sim","Não"))</f>
        <v/>
      </c>
      <c r="P266" s="9" t="n"/>
      <c r="Q266" s="9" t="n"/>
      <c r="R266" s="9" t="n"/>
      <c r="S266" s="9" t="n"/>
      <c r="T266" s="9" t="n"/>
      <c r="U266" s="11" t="n"/>
      <c r="V266" s="9" t="n"/>
      <c r="W266" s="9" t="n"/>
      <c r="X266" s="7" t="n"/>
      <c r="Y266" s="12" t="n"/>
      <c r="Z266" s="9" t="n"/>
      <c r="AA266" s="7" t="n"/>
      <c r="AB266" s="13">
        <f>IF(OR(Z266="",AA266=""),"",IF(VLOOKUP(Z266,LISTAS!$H$3:$I$12,2,FALSE)=0,"não volta",AA266+VLOOKUP(Z266,LISTAS!$H$3:$I$12,2,FALSE)))</f>
        <v/>
      </c>
      <c r="AC266" s="9" t="n"/>
      <c r="AD266" s="9" t="n"/>
      <c r="AE266" s="9" t="n"/>
      <c r="AF266" s="7" t="n"/>
      <c r="AG266" s="9" t="n"/>
      <c r="AH266" s="10">
        <f>IF(B266="","",TEXT(WEEKNUM(B266,2),"00"))</f>
        <v/>
      </c>
      <c r="AI266" s="10">
        <f>IF(B266="","",TEXT(B266,"mm"))</f>
        <v/>
      </c>
    </row>
    <row r="267">
      <c r="A267" s="6">
        <f>IF(D267="","",ROW()-2)</f>
        <v/>
      </c>
      <c r="B267" s="7" t="n"/>
      <c r="C267" s="8" t="n"/>
      <c r="D267" s="9" t="n"/>
      <c r="E267" s="9" t="n"/>
      <c r="F267" s="9" t="n"/>
      <c r="G267" s="9" t="n"/>
      <c r="H267" s="9" t="n"/>
      <c r="I267" s="9" t="n"/>
      <c r="J267" s="8" t="n"/>
      <c r="K267" s="10">
        <f>IF(OR(C267="",J267=""),"",IF((J267-C267)*1440&lt;=5,"Sim","Não"))</f>
        <v/>
      </c>
      <c r="L267" s="9" t="n"/>
      <c r="M267" s="8" t="n"/>
      <c r="N267" s="8" t="n"/>
      <c r="O267" s="10">
        <f>IF(OR(M267="",N267=""),"",IF((N267-M267)*1440&lt;=15,"Sim","Não"))</f>
        <v/>
      </c>
      <c r="P267" s="9" t="n"/>
      <c r="Q267" s="9" t="n"/>
      <c r="R267" s="9" t="n"/>
      <c r="S267" s="9" t="n"/>
      <c r="T267" s="9" t="n"/>
      <c r="U267" s="11" t="n"/>
      <c r="V267" s="9" t="n"/>
      <c r="W267" s="9" t="n"/>
      <c r="X267" s="7" t="n"/>
      <c r="Y267" s="12" t="n"/>
      <c r="Z267" s="9" t="n"/>
      <c r="AA267" s="7" t="n"/>
      <c r="AB267" s="13">
        <f>IF(OR(Z267="",AA267=""),"",IF(VLOOKUP(Z267,LISTAS!$H$3:$I$12,2,FALSE)=0,"não volta",AA267+VLOOKUP(Z267,LISTAS!$H$3:$I$12,2,FALSE)))</f>
        <v/>
      </c>
      <c r="AC267" s="9" t="n"/>
      <c r="AD267" s="9" t="n"/>
      <c r="AE267" s="9" t="n"/>
      <c r="AF267" s="7" t="n"/>
      <c r="AG267" s="9" t="n"/>
      <c r="AH267" s="10">
        <f>IF(B267="","",TEXT(WEEKNUM(B267,2),"00"))</f>
        <v/>
      </c>
      <c r="AI267" s="10">
        <f>IF(B267="","",TEXT(B267,"mm"))</f>
        <v/>
      </c>
    </row>
    <row r="268">
      <c r="A268" s="6">
        <f>IF(D268="","",ROW()-2)</f>
        <v/>
      </c>
      <c r="B268" s="7" t="n"/>
      <c r="C268" s="8" t="n"/>
      <c r="D268" s="9" t="n"/>
      <c r="E268" s="9" t="n"/>
      <c r="F268" s="9" t="n"/>
      <c r="G268" s="9" t="n"/>
      <c r="H268" s="9" t="n"/>
      <c r="I268" s="9" t="n"/>
      <c r="J268" s="8" t="n"/>
      <c r="K268" s="10">
        <f>IF(OR(C268="",J268=""),"",IF((J268-C268)*1440&lt;=5,"Sim","Não"))</f>
        <v/>
      </c>
      <c r="L268" s="9" t="n"/>
      <c r="M268" s="8" t="n"/>
      <c r="N268" s="8" t="n"/>
      <c r="O268" s="10">
        <f>IF(OR(M268="",N268=""),"",IF((N268-M268)*1440&lt;=15,"Sim","Não"))</f>
        <v/>
      </c>
      <c r="P268" s="9" t="n"/>
      <c r="Q268" s="9" t="n"/>
      <c r="R268" s="9" t="n"/>
      <c r="S268" s="9" t="n"/>
      <c r="T268" s="9" t="n"/>
      <c r="U268" s="11" t="n"/>
      <c r="V268" s="9" t="n"/>
      <c r="W268" s="9" t="n"/>
      <c r="X268" s="7" t="n"/>
      <c r="Y268" s="12" t="n"/>
      <c r="Z268" s="9" t="n"/>
      <c r="AA268" s="7" t="n"/>
      <c r="AB268" s="13">
        <f>IF(OR(Z268="",AA268=""),"",IF(VLOOKUP(Z268,LISTAS!$H$3:$I$12,2,FALSE)=0,"não volta",AA268+VLOOKUP(Z268,LISTAS!$H$3:$I$12,2,FALSE)))</f>
        <v/>
      </c>
      <c r="AC268" s="9" t="n"/>
      <c r="AD268" s="9" t="n"/>
      <c r="AE268" s="9" t="n"/>
      <c r="AF268" s="7" t="n"/>
      <c r="AG268" s="9" t="n"/>
      <c r="AH268" s="10">
        <f>IF(B268="","",TEXT(WEEKNUM(B268,2),"00"))</f>
        <v/>
      </c>
      <c r="AI268" s="10">
        <f>IF(B268="","",TEXT(B268,"mm"))</f>
        <v/>
      </c>
    </row>
    <row r="269">
      <c r="A269" s="6">
        <f>IF(D269="","",ROW()-2)</f>
        <v/>
      </c>
      <c r="B269" s="7" t="n"/>
      <c r="C269" s="8" t="n"/>
      <c r="D269" s="9" t="n"/>
      <c r="E269" s="9" t="n"/>
      <c r="F269" s="9" t="n"/>
      <c r="G269" s="9" t="n"/>
      <c r="H269" s="9" t="n"/>
      <c r="I269" s="9" t="n"/>
      <c r="J269" s="8" t="n"/>
      <c r="K269" s="10">
        <f>IF(OR(C269="",J269=""),"",IF((J269-C269)*1440&lt;=5,"Sim","Não"))</f>
        <v/>
      </c>
      <c r="L269" s="9" t="n"/>
      <c r="M269" s="8" t="n"/>
      <c r="N269" s="8" t="n"/>
      <c r="O269" s="10">
        <f>IF(OR(M269="",N269=""),"",IF((N269-M269)*1440&lt;=15,"Sim","Não"))</f>
        <v/>
      </c>
      <c r="P269" s="9" t="n"/>
      <c r="Q269" s="9" t="n"/>
      <c r="R269" s="9" t="n"/>
      <c r="S269" s="9" t="n"/>
      <c r="T269" s="9" t="n"/>
      <c r="U269" s="11" t="n"/>
      <c r="V269" s="9" t="n"/>
      <c r="W269" s="9" t="n"/>
      <c r="X269" s="7" t="n"/>
      <c r="Y269" s="12" t="n"/>
      <c r="Z269" s="9" t="n"/>
      <c r="AA269" s="7" t="n"/>
      <c r="AB269" s="13">
        <f>IF(OR(Z269="",AA269=""),"",IF(VLOOKUP(Z269,LISTAS!$H$3:$I$12,2,FALSE)=0,"não volta",AA269+VLOOKUP(Z269,LISTAS!$H$3:$I$12,2,FALSE)))</f>
        <v/>
      </c>
      <c r="AC269" s="9" t="n"/>
      <c r="AD269" s="9" t="n"/>
      <c r="AE269" s="9" t="n"/>
      <c r="AF269" s="7" t="n"/>
      <c r="AG269" s="9" t="n"/>
      <c r="AH269" s="10">
        <f>IF(B269="","",TEXT(WEEKNUM(B269,2),"00"))</f>
        <v/>
      </c>
      <c r="AI269" s="10">
        <f>IF(B269="","",TEXT(B269,"mm"))</f>
        <v/>
      </c>
    </row>
    <row r="270">
      <c r="A270" s="6">
        <f>IF(D270="","",ROW()-2)</f>
        <v/>
      </c>
      <c r="B270" s="7" t="n"/>
      <c r="C270" s="8" t="n"/>
      <c r="D270" s="9" t="n"/>
      <c r="E270" s="9" t="n"/>
      <c r="F270" s="9" t="n"/>
      <c r="G270" s="9" t="n"/>
      <c r="H270" s="9" t="n"/>
      <c r="I270" s="9" t="n"/>
      <c r="J270" s="8" t="n"/>
      <c r="K270" s="10">
        <f>IF(OR(C270="",J270=""),"",IF((J270-C270)*1440&lt;=5,"Sim","Não"))</f>
        <v/>
      </c>
      <c r="L270" s="9" t="n"/>
      <c r="M270" s="8" t="n"/>
      <c r="N270" s="8" t="n"/>
      <c r="O270" s="10">
        <f>IF(OR(M270="",N270=""),"",IF((N270-M270)*1440&lt;=15,"Sim","Não"))</f>
        <v/>
      </c>
      <c r="P270" s="9" t="n"/>
      <c r="Q270" s="9" t="n"/>
      <c r="R270" s="9" t="n"/>
      <c r="S270" s="9" t="n"/>
      <c r="T270" s="9" t="n"/>
      <c r="U270" s="11" t="n"/>
      <c r="V270" s="9" t="n"/>
      <c r="W270" s="9" t="n"/>
      <c r="X270" s="7" t="n"/>
      <c r="Y270" s="12" t="n"/>
      <c r="Z270" s="9" t="n"/>
      <c r="AA270" s="7" t="n"/>
      <c r="AB270" s="13">
        <f>IF(OR(Z270="",AA270=""),"",IF(VLOOKUP(Z270,LISTAS!$H$3:$I$12,2,FALSE)=0,"não volta",AA270+VLOOKUP(Z270,LISTAS!$H$3:$I$12,2,FALSE)))</f>
        <v/>
      </c>
      <c r="AC270" s="9" t="n"/>
      <c r="AD270" s="9" t="n"/>
      <c r="AE270" s="9" t="n"/>
      <c r="AF270" s="7" t="n"/>
      <c r="AG270" s="9" t="n"/>
      <c r="AH270" s="10">
        <f>IF(B270="","",TEXT(WEEKNUM(B270,2),"00"))</f>
        <v/>
      </c>
      <c r="AI270" s="10">
        <f>IF(B270="","",TEXT(B270,"mm"))</f>
        <v/>
      </c>
    </row>
    <row r="271">
      <c r="A271" s="6">
        <f>IF(D271="","",ROW()-2)</f>
        <v/>
      </c>
      <c r="B271" s="7" t="n"/>
      <c r="C271" s="8" t="n"/>
      <c r="D271" s="9" t="n"/>
      <c r="E271" s="9" t="n"/>
      <c r="F271" s="9" t="n"/>
      <c r="G271" s="9" t="n"/>
      <c r="H271" s="9" t="n"/>
      <c r="I271" s="9" t="n"/>
      <c r="J271" s="8" t="n"/>
      <c r="K271" s="10">
        <f>IF(OR(C271="",J271=""),"",IF((J271-C271)*1440&lt;=5,"Sim","Não"))</f>
        <v/>
      </c>
      <c r="L271" s="9" t="n"/>
      <c r="M271" s="8" t="n"/>
      <c r="N271" s="8" t="n"/>
      <c r="O271" s="10">
        <f>IF(OR(M271="",N271=""),"",IF((N271-M271)*1440&lt;=15,"Sim","Não"))</f>
        <v/>
      </c>
      <c r="P271" s="9" t="n"/>
      <c r="Q271" s="9" t="n"/>
      <c r="R271" s="9" t="n"/>
      <c r="S271" s="9" t="n"/>
      <c r="T271" s="9" t="n"/>
      <c r="U271" s="11" t="n"/>
      <c r="V271" s="9" t="n"/>
      <c r="W271" s="9" t="n"/>
      <c r="X271" s="7" t="n"/>
      <c r="Y271" s="12" t="n"/>
      <c r="Z271" s="9" t="n"/>
      <c r="AA271" s="7" t="n"/>
      <c r="AB271" s="13">
        <f>IF(OR(Z271="",AA271=""),"",IF(VLOOKUP(Z271,LISTAS!$H$3:$I$12,2,FALSE)=0,"não volta",AA271+VLOOKUP(Z271,LISTAS!$H$3:$I$12,2,FALSE)))</f>
        <v/>
      </c>
      <c r="AC271" s="9" t="n"/>
      <c r="AD271" s="9" t="n"/>
      <c r="AE271" s="9" t="n"/>
      <c r="AF271" s="7" t="n"/>
      <c r="AG271" s="9" t="n"/>
      <c r="AH271" s="10">
        <f>IF(B271="","",TEXT(WEEKNUM(B271,2),"00"))</f>
        <v/>
      </c>
      <c r="AI271" s="10">
        <f>IF(B271="","",TEXT(B271,"mm"))</f>
        <v/>
      </c>
    </row>
    <row r="272">
      <c r="A272" s="6">
        <f>IF(D272="","",ROW()-2)</f>
        <v/>
      </c>
      <c r="B272" s="7" t="n"/>
      <c r="C272" s="8" t="n"/>
      <c r="D272" s="9" t="n"/>
      <c r="E272" s="9" t="n"/>
      <c r="F272" s="9" t="n"/>
      <c r="G272" s="9" t="n"/>
      <c r="H272" s="9" t="n"/>
      <c r="I272" s="9" t="n"/>
      <c r="J272" s="8" t="n"/>
      <c r="K272" s="10">
        <f>IF(OR(C272="",J272=""),"",IF((J272-C272)*1440&lt;=5,"Sim","Não"))</f>
        <v/>
      </c>
      <c r="L272" s="9" t="n"/>
      <c r="M272" s="8" t="n"/>
      <c r="N272" s="8" t="n"/>
      <c r="O272" s="10">
        <f>IF(OR(M272="",N272=""),"",IF((N272-M272)*1440&lt;=15,"Sim","Não"))</f>
        <v/>
      </c>
      <c r="P272" s="9" t="n"/>
      <c r="Q272" s="9" t="n"/>
      <c r="R272" s="9" t="n"/>
      <c r="S272" s="9" t="n"/>
      <c r="T272" s="9" t="n"/>
      <c r="U272" s="11" t="n"/>
      <c r="V272" s="9" t="n"/>
      <c r="W272" s="9" t="n"/>
      <c r="X272" s="7" t="n"/>
      <c r="Y272" s="12" t="n"/>
      <c r="Z272" s="9" t="n"/>
      <c r="AA272" s="7" t="n"/>
      <c r="AB272" s="13">
        <f>IF(OR(Z272="",AA272=""),"",IF(VLOOKUP(Z272,LISTAS!$H$3:$I$12,2,FALSE)=0,"não volta",AA272+VLOOKUP(Z272,LISTAS!$H$3:$I$12,2,FALSE)))</f>
        <v/>
      </c>
      <c r="AC272" s="9" t="n"/>
      <c r="AD272" s="9" t="n"/>
      <c r="AE272" s="9" t="n"/>
      <c r="AF272" s="7" t="n"/>
      <c r="AG272" s="9" t="n"/>
      <c r="AH272" s="10">
        <f>IF(B272="","",TEXT(WEEKNUM(B272,2),"00"))</f>
        <v/>
      </c>
      <c r="AI272" s="10">
        <f>IF(B272="","",TEXT(B272,"mm"))</f>
        <v/>
      </c>
    </row>
    <row r="273">
      <c r="A273" s="6">
        <f>IF(D273="","",ROW()-2)</f>
        <v/>
      </c>
      <c r="B273" s="7" t="n"/>
      <c r="C273" s="8" t="n"/>
      <c r="D273" s="9" t="n"/>
      <c r="E273" s="9" t="n"/>
      <c r="F273" s="9" t="n"/>
      <c r="G273" s="9" t="n"/>
      <c r="H273" s="9" t="n"/>
      <c r="I273" s="9" t="n"/>
      <c r="J273" s="8" t="n"/>
      <c r="K273" s="10">
        <f>IF(OR(C273="",J273=""),"",IF((J273-C273)*1440&lt;=5,"Sim","Não"))</f>
        <v/>
      </c>
      <c r="L273" s="9" t="n"/>
      <c r="M273" s="8" t="n"/>
      <c r="N273" s="8" t="n"/>
      <c r="O273" s="10">
        <f>IF(OR(M273="",N273=""),"",IF((N273-M273)*1440&lt;=15,"Sim","Não"))</f>
        <v/>
      </c>
      <c r="P273" s="9" t="n"/>
      <c r="Q273" s="9" t="n"/>
      <c r="R273" s="9" t="n"/>
      <c r="S273" s="9" t="n"/>
      <c r="T273" s="9" t="n"/>
      <c r="U273" s="11" t="n"/>
      <c r="V273" s="9" t="n"/>
      <c r="W273" s="9" t="n"/>
      <c r="X273" s="7" t="n"/>
      <c r="Y273" s="12" t="n"/>
      <c r="Z273" s="9" t="n"/>
      <c r="AA273" s="7" t="n"/>
      <c r="AB273" s="13">
        <f>IF(OR(Z273="",AA273=""),"",IF(VLOOKUP(Z273,LISTAS!$H$3:$I$12,2,FALSE)=0,"não volta",AA273+VLOOKUP(Z273,LISTAS!$H$3:$I$12,2,FALSE)))</f>
        <v/>
      </c>
      <c r="AC273" s="9" t="n"/>
      <c r="AD273" s="9" t="n"/>
      <c r="AE273" s="9" t="n"/>
      <c r="AF273" s="7" t="n"/>
      <c r="AG273" s="9" t="n"/>
      <c r="AH273" s="10">
        <f>IF(B273="","",TEXT(WEEKNUM(B273,2),"00"))</f>
        <v/>
      </c>
      <c r="AI273" s="10">
        <f>IF(B273="","",TEXT(B273,"mm"))</f>
        <v/>
      </c>
    </row>
    <row r="274">
      <c r="A274" s="6">
        <f>IF(D274="","",ROW()-2)</f>
        <v/>
      </c>
      <c r="B274" s="7" t="n"/>
      <c r="C274" s="8" t="n"/>
      <c r="D274" s="9" t="n"/>
      <c r="E274" s="9" t="n"/>
      <c r="F274" s="9" t="n"/>
      <c r="G274" s="9" t="n"/>
      <c r="H274" s="9" t="n"/>
      <c r="I274" s="9" t="n"/>
      <c r="J274" s="8" t="n"/>
      <c r="K274" s="10">
        <f>IF(OR(C274="",J274=""),"",IF((J274-C274)*1440&lt;=5,"Sim","Não"))</f>
        <v/>
      </c>
      <c r="L274" s="9" t="n"/>
      <c r="M274" s="8" t="n"/>
      <c r="N274" s="8" t="n"/>
      <c r="O274" s="10">
        <f>IF(OR(M274="",N274=""),"",IF((N274-M274)*1440&lt;=15,"Sim","Não"))</f>
        <v/>
      </c>
      <c r="P274" s="9" t="n"/>
      <c r="Q274" s="9" t="n"/>
      <c r="R274" s="9" t="n"/>
      <c r="S274" s="9" t="n"/>
      <c r="T274" s="9" t="n"/>
      <c r="U274" s="11" t="n"/>
      <c r="V274" s="9" t="n"/>
      <c r="W274" s="9" t="n"/>
      <c r="X274" s="7" t="n"/>
      <c r="Y274" s="12" t="n"/>
      <c r="Z274" s="9" t="n"/>
      <c r="AA274" s="7" t="n"/>
      <c r="AB274" s="13">
        <f>IF(OR(Z274="",AA274=""),"",IF(VLOOKUP(Z274,LISTAS!$H$3:$I$12,2,FALSE)=0,"não volta",AA274+VLOOKUP(Z274,LISTAS!$H$3:$I$12,2,FALSE)))</f>
        <v/>
      </c>
      <c r="AC274" s="9" t="n"/>
      <c r="AD274" s="9" t="n"/>
      <c r="AE274" s="9" t="n"/>
      <c r="AF274" s="7" t="n"/>
      <c r="AG274" s="9" t="n"/>
      <c r="AH274" s="10">
        <f>IF(B274="","",TEXT(WEEKNUM(B274,2),"00"))</f>
        <v/>
      </c>
      <c r="AI274" s="10">
        <f>IF(B274="","",TEXT(B274,"mm"))</f>
        <v/>
      </c>
    </row>
    <row r="275">
      <c r="A275" s="6">
        <f>IF(D275="","",ROW()-2)</f>
        <v/>
      </c>
      <c r="B275" s="7" t="n"/>
      <c r="C275" s="8" t="n"/>
      <c r="D275" s="9" t="n"/>
      <c r="E275" s="9" t="n"/>
      <c r="F275" s="9" t="n"/>
      <c r="G275" s="9" t="n"/>
      <c r="H275" s="9" t="n"/>
      <c r="I275" s="9" t="n"/>
      <c r="J275" s="8" t="n"/>
      <c r="K275" s="10">
        <f>IF(OR(C275="",J275=""),"",IF((J275-C275)*1440&lt;=5,"Sim","Não"))</f>
        <v/>
      </c>
      <c r="L275" s="9" t="n"/>
      <c r="M275" s="8" t="n"/>
      <c r="N275" s="8" t="n"/>
      <c r="O275" s="10">
        <f>IF(OR(M275="",N275=""),"",IF((N275-M275)*1440&lt;=15,"Sim","Não"))</f>
        <v/>
      </c>
      <c r="P275" s="9" t="n"/>
      <c r="Q275" s="9" t="n"/>
      <c r="R275" s="9" t="n"/>
      <c r="S275" s="9" t="n"/>
      <c r="T275" s="9" t="n"/>
      <c r="U275" s="11" t="n"/>
      <c r="V275" s="9" t="n"/>
      <c r="W275" s="9" t="n"/>
      <c r="X275" s="7" t="n"/>
      <c r="Y275" s="12" t="n"/>
      <c r="Z275" s="9" t="n"/>
      <c r="AA275" s="7" t="n"/>
      <c r="AB275" s="13">
        <f>IF(OR(Z275="",AA275=""),"",IF(VLOOKUP(Z275,LISTAS!$H$3:$I$12,2,FALSE)=0,"não volta",AA275+VLOOKUP(Z275,LISTAS!$H$3:$I$12,2,FALSE)))</f>
        <v/>
      </c>
      <c r="AC275" s="9" t="n"/>
      <c r="AD275" s="9" t="n"/>
      <c r="AE275" s="9" t="n"/>
      <c r="AF275" s="7" t="n"/>
      <c r="AG275" s="9" t="n"/>
      <c r="AH275" s="10">
        <f>IF(B275="","",TEXT(WEEKNUM(B275,2),"00"))</f>
        <v/>
      </c>
      <c r="AI275" s="10">
        <f>IF(B275="","",TEXT(B275,"mm"))</f>
        <v/>
      </c>
    </row>
    <row r="276">
      <c r="A276" s="6">
        <f>IF(D276="","",ROW()-2)</f>
        <v/>
      </c>
      <c r="B276" s="7" t="n"/>
      <c r="C276" s="8" t="n"/>
      <c r="D276" s="9" t="n"/>
      <c r="E276" s="9" t="n"/>
      <c r="F276" s="9" t="n"/>
      <c r="G276" s="9" t="n"/>
      <c r="H276" s="9" t="n"/>
      <c r="I276" s="9" t="n"/>
      <c r="J276" s="8" t="n"/>
      <c r="K276" s="10">
        <f>IF(OR(C276="",J276=""),"",IF((J276-C276)*1440&lt;=5,"Sim","Não"))</f>
        <v/>
      </c>
      <c r="L276" s="9" t="n"/>
      <c r="M276" s="8" t="n"/>
      <c r="N276" s="8" t="n"/>
      <c r="O276" s="10">
        <f>IF(OR(M276="",N276=""),"",IF((N276-M276)*1440&lt;=15,"Sim","Não"))</f>
        <v/>
      </c>
      <c r="P276" s="9" t="n"/>
      <c r="Q276" s="9" t="n"/>
      <c r="R276" s="9" t="n"/>
      <c r="S276" s="9" t="n"/>
      <c r="T276" s="9" t="n"/>
      <c r="U276" s="11" t="n"/>
      <c r="V276" s="9" t="n"/>
      <c r="W276" s="9" t="n"/>
      <c r="X276" s="7" t="n"/>
      <c r="Y276" s="12" t="n"/>
      <c r="Z276" s="9" t="n"/>
      <c r="AA276" s="7" t="n"/>
      <c r="AB276" s="13">
        <f>IF(OR(Z276="",AA276=""),"",IF(VLOOKUP(Z276,LISTAS!$H$3:$I$12,2,FALSE)=0,"não volta",AA276+VLOOKUP(Z276,LISTAS!$H$3:$I$12,2,FALSE)))</f>
        <v/>
      </c>
      <c r="AC276" s="9" t="n"/>
      <c r="AD276" s="9" t="n"/>
      <c r="AE276" s="9" t="n"/>
      <c r="AF276" s="7" t="n"/>
      <c r="AG276" s="9" t="n"/>
      <c r="AH276" s="10">
        <f>IF(B276="","",TEXT(WEEKNUM(B276,2),"00"))</f>
        <v/>
      </c>
      <c r="AI276" s="10">
        <f>IF(B276="","",TEXT(B276,"mm"))</f>
        <v/>
      </c>
    </row>
    <row r="277">
      <c r="A277" s="6">
        <f>IF(D277="","",ROW()-2)</f>
        <v/>
      </c>
      <c r="B277" s="7" t="n"/>
      <c r="C277" s="8" t="n"/>
      <c r="D277" s="9" t="n"/>
      <c r="E277" s="9" t="n"/>
      <c r="F277" s="9" t="n"/>
      <c r="G277" s="9" t="n"/>
      <c r="H277" s="9" t="n"/>
      <c r="I277" s="9" t="n"/>
      <c r="J277" s="8" t="n"/>
      <c r="K277" s="10">
        <f>IF(OR(C277="",J277=""),"",IF((J277-C277)*1440&lt;=5,"Sim","Não"))</f>
        <v/>
      </c>
      <c r="L277" s="9" t="n"/>
      <c r="M277" s="8" t="n"/>
      <c r="N277" s="8" t="n"/>
      <c r="O277" s="10">
        <f>IF(OR(M277="",N277=""),"",IF((N277-M277)*1440&lt;=15,"Sim","Não"))</f>
        <v/>
      </c>
      <c r="P277" s="9" t="n"/>
      <c r="Q277" s="9" t="n"/>
      <c r="R277" s="9" t="n"/>
      <c r="S277" s="9" t="n"/>
      <c r="T277" s="9" t="n"/>
      <c r="U277" s="11" t="n"/>
      <c r="V277" s="9" t="n"/>
      <c r="W277" s="9" t="n"/>
      <c r="X277" s="7" t="n"/>
      <c r="Y277" s="12" t="n"/>
      <c r="Z277" s="9" t="n"/>
      <c r="AA277" s="7" t="n"/>
      <c r="AB277" s="13">
        <f>IF(OR(Z277="",AA277=""),"",IF(VLOOKUP(Z277,LISTAS!$H$3:$I$12,2,FALSE)=0,"não volta",AA277+VLOOKUP(Z277,LISTAS!$H$3:$I$12,2,FALSE)))</f>
        <v/>
      </c>
      <c r="AC277" s="9" t="n"/>
      <c r="AD277" s="9" t="n"/>
      <c r="AE277" s="9" t="n"/>
      <c r="AF277" s="7" t="n"/>
      <c r="AG277" s="9" t="n"/>
      <c r="AH277" s="10">
        <f>IF(B277="","",TEXT(WEEKNUM(B277,2),"00"))</f>
        <v/>
      </c>
      <c r="AI277" s="10">
        <f>IF(B277="","",TEXT(B277,"mm"))</f>
        <v/>
      </c>
    </row>
    <row r="278">
      <c r="A278" s="6">
        <f>IF(D278="","",ROW()-2)</f>
        <v/>
      </c>
      <c r="B278" s="7" t="n"/>
      <c r="C278" s="8" t="n"/>
      <c r="D278" s="9" t="n"/>
      <c r="E278" s="9" t="n"/>
      <c r="F278" s="9" t="n"/>
      <c r="G278" s="9" t="n"/>
      <c r="H278" s="9" t="n"/>
      <c r="I278" s="9" t="n"/>
      <c r="J278" s="8" t="n"/>
      <c r="K278" s="10">
        <f>IF(OR(C278="",J278=""),"",IF((J278-C278)*1440&lt;=5,"Sim","Não"))</f>
        <v/>
      </c>
      <c r="L278" s="9" t="n"/>
      <c r="M278" s="8" t="n"/>
      <c r="N278" s="8" t="n"/>
      <c r="O278" s="10">
        <f>IF(OR(M278="",N278=""),"",IF((N278-M278)*1440&lt;=15,"Sim","Não"))</f>
        <v/>
      </c>
      <c r="P278" s="9" t="n"/>
      <c r="Q278" s="9" t="n"/>
      <c r="R278" s="9" t="n"/>
      <c r="S278" s="9" t="n"/>
      <c r="T278" s="9" t="n"/>
      <c r="U278" s="11" t="n"/>
      <c r="V278" s="9" t="n"/>
      <c r="W278" s="9" t="n"/>
      <c r="X278" s="7" t="n"/>
      <c r="Y278" s="12" t="n"/>
      <c r="Z278" s="9" t="n"/>
      <c r="AA278" s="7" t="n"/>
      <c r="AB278" s="13">
        <f>IF(OR(Z278="",AA278=""),"",IF(VLOOKUP(Z278,LISTAS!$H$3:$I$12,2,FALSE)=0,"não volta",AA278+VLOOKUP(Z278,LISTAS!$H$3:$I$12,2,FALSE)))</f>
        <v/>
      </c>
      <c r="AC278" s="9" t="n"/>
      <c r="AD278" s="9" t="n"/>
      <c r="AE278" s="9" t="n"/>
      <c r="AF278" s="7" t="n"/>
      <c r="AG278" s="9" t="n"/>
      <c r="AH278" s="10">
        <f>IF(B278="","",TEXT(WEEKNUM(B278,2),"00"))</f>
        <v/>
      </c>
      <c r="AI278" s="10">
        <f>IF(B278="","",TEXT(B278,"mm"))</f>
        <v/>
      </c>
    </row>
    <row r="279">
      <c r="A279" s="6">
        <f>IF(D279="","",ROW()-2)</f>
        <v/>
      </c>
      <c r="B279" s="7" t="n"/>
      <c r="C279" s="8" t="n"/>
      <c r="D279" s="9" t="n"/>
      <c r="E279" s="9" t="n"/>
      <c r="F279" s="9" t="n"/>
      <c r="G279" s="9" t="n"/>
      <c r="H279" s="9" t="n"/>
      <c r="I279" s="9" t="n"/>
      <c r="J279" s="8" t="n"/>
      <c r="K279" s="10">
        <f>IF(OR(C279="",J279=""),"",IF((J279-C279)*1440&lt;=5,"Sim","Não"))</f>
        <v/>
      </c>
      <c r="L279" s="9" t="n"/>
      <c r="M279" s="8" t="n"/>
      <c r="N279" s="8" t="n"/>
      <c r="O279" s="10">
        <f>IF(OR(M279="",N279=""),"",IF((N279-M279)*1440&lt;=15,"Sim","Não"))</f>
        <v/>
      </c>
      <c r="P279" s="9" t="n"/>
      <c r="Q279" s="9" t="n"/>
      <c r="R279" s="9" t="n"/>
      <c r="S279" s="9" t="n"/>
      <c r="T279" s="9" t="n"/>
      <c r="U279" s="11" t="n"/>
      <c r="V279" s="9" t="n"/>
      <c r="W279" s="9" t="n"/>
      <c r="X279" s="7" t="n"/>
      <c r="Y279" s="12" t="n"/>
      <c r="Z279" s="9" t="n"/>
      <c r="AA279" s="7" t="n"/>
      <c r="AB279" s="13">
        <f>IF(OR(Z279="",AA279=""),"",IF(VLOOKUP(Z279,LISTAS!$H$3:$I$12,2,FALSE)=0,"não volta",AA279+VLOOKUP(Z279,LISTAS!$H$3:$I$12,2,FALSE)))</f>
        <v/>
      </c>
      <c r="AC279" s="9" t="n"/>
      <c r="AD279" s="9" t="n"/>
      <c r="AE279" s="9" t="n"/>
      <c r="AF279" s="7" t="n"/>
      <c r="AG279" s="9" t="n"/>
      <c r="AH279" s="10">
        <f>IF(B279="","",TEXT(WEEKNUM(B279,2),"00"))</f>
        <v/>
      </c>
      <c r="AI279" s="10">
        <f>IF(B279="","",TEXT(B279,"mm"))</f>
        <v/>
      </c>
    </row>
    <row r="280">
      <c r="A280" s="6">
        <f>IF(D280="","",ROW()-2)</f>
        <v/>
      </c>
      <c r="B280" s="7" t="n"/>
      <c r="C280" s="8" t="n"/>
      <c r="D280" s="9" t="n"/>
      <c r="E280" s="9" t="n"/>
      <c r="F280" s="9" t="n"/>
      <c r="G280" s="9" t="n"/>
      <c r="H280" s="9" t="n"/>
      <c r="I280" s="9" t="n"/>
      <c r="J280" s="8" t="n"/>
      <c r="K280" s="10">
        <f>IF(OR(C280="",J280=""),"",IF((J280-C280)*1440&lt;=5,"Sim","Não"))</f>
        <v/>
      </c>
      <c r="L280" s="9" t="n"/>
      <c r="M280" s="8" t="n"/>
      <c r="N280" s="8" t="n"/>
      <c r="O280" s="10">
        <f>IF(OR(M280="",N280=""),"",IF((N280-M280)*1440&lt;=15,"Sim","Não"))</f>
        <v/>
      </c>
      <c r="P280" s="9" t="n"/>
      <c r="Q280" s="9" t="n"/>
      <c r="R280" s="9" t="n"/>
      <c r="S280" s="9" t="n"/>
      <c r="T280" s="9" t="n"/>
      <c r="U280" s="11" t="n"/>
      <c r="V280" s="9" t="n"/>
      <c r="W280" s="9" t="n"/>
      <c r="X280" s="7" t="n"/>
      <c r="Y280" s="12" t="n"/>
      <c r="Z280" s="9" t="n"/>
      <c r="AA280" s="7" t="n"/>
      <c r="AB280" s="13">
        <f>IF(OR(Z280="",AA280=""),"",IF(VLOOKUP(Z280,LISTAS!$H$3:$I$12,2,FALSE)=0,"não volta",AA280+VLOOKUP(Z280,LISTAS!$H$3:$I$12,2,FALSE)))</f>
        <v/>
      </c>
      <c r="AC280" s="9" t="n"/>
      <c r="AD280" s="9" t="n"/>
      <c r="AE280" s="9" t="n"/>
      <c r="AF280" s="7" t="n"/>
      <c r="AG280" s="9" t="n"/>
      <c r="AH280" s="10">
        <f>IF(B280="","",TEXT(WEEKNUM(B280,2),"00"))</f>
        <v/>
      </c>
      <c r="AI280" s="10">
        <f>IF(B280="","",TEXT(B280,"mm"))</f>
        <v/>
      </c>
    </row>
    <row r="281">
      <c r="A281" s="6">
        <f>IF(D281="","",ROW()-2)</f>
        <v/>
      </c>
      <c r="B281" s="7" t="n"/>
      <c r="C281" s="8" t="n"/>
      <c r="D281" s="9" t="n"/>
      <c r="E281" s="9" t="n"/>
      <c r="F281" s="9" t="n"/>
      <c r="G281" s="9" t="n"/>
      <c r="H281" s="9" t="n"/>
      <c r="I281" s="9" t="n"/>
      <c r="J281" s="8" t="n"/>
      <c r="K281" s="10">
        <f>IF(OR(C281="",J281=""),"",IF((J281-C281)*1440&lt;=5,"Sim","Não"))</f>
        <v/>
      </c>
      <c r="L281" s="9" t="n"/>
      <c r="M281" s="8" t="n"/>
      <c r="N281" s="8" t="n"/>
      <c r="O281" s="10">
        <f>IF(OR(M281="",N281=""),"",IF((N281-M281)*1440&lt;=15,"Sim","Não"))</f>
        <v/>
      </c>
      <c r="P281" s="9" t="n"/>
      <c r="Q281" s="9" t="n"/>
      <c r="R281" s="9" t="n"/>
      <c r="S281" s="9" t="n"/>
      <c r="T281" s="9" t="n"/>
      <c r="U281" s="11" t="n"/>
      <c r="V281" s="9" t="n"/>
      <c r="W281" s="9" t="n"/>
      <c r="X281" s="7" t="n"/>
      <c r="Y281" s="12" t="n"/>
      <c r="Z281" s="9" t="n"/>
      <c r="AA281" s="7" t="n"/>
      <c r="AB281" s="13">
        <f>IF(OR(Z281="",AA281=""),"",IF(VLOOKUP(Z281,LISTAS!$H$3:$I$12,2,FALSE)=0,"não volta",AA281+VLOOKUP(Z281,LISTAS!$H$3:$I$12,2,FALSE)))</f>
        <v/>
      </c>
      <c r="AC281" s="9" t="n"/>
      <c r="AD281" s="9" t="n"/>
      <c r="AE281" s="9" t="n"/>
      <c r="AF281" s="7" t="n"/>
      <c r="AG281" s="9" t="n"/>
      <c r="AH281" s="10">
        <f>IF(B281="","",TEXT(WEEKNUM(B281,2),"00"))</f>
        <v/>
      </c>
      <c r="AI281" s="10">
        <f>IF(B281="","",TEXT(B281,"mm"))</f>
        <v/>
      </c>
    </row>
    <row r="282">
      <c r="A282" s="6">
        <f>IF(D282="","",ROW()-2)</f>
        <v/>
      </c>
      <c r="B282" s="7" t="n"/>
      <c r="C282" s="8" t="n"/>
      <c r="D282" s="9" t="n"/>
      <c r="E282" s="9" t="n"/>
      <c r="F282" s="9" t="n"/>
      <c r="G282" s="9" t="n"/>
      <c r="H282" s="9" t="n"/>
      <c r="I282" s="9" t="n"/>
      <c r="J282" s="8" t="n"/>
      <c r="K282" s="10">
        <f>IF(OR(C282="",J282=""),"",IF((J282-C282)*1440&lt;=5,"Sim","Não"))</f>
        <v/>
      </c>
      <c r="L282" s="9" t="n"/>
      <c r="M282" s="8" t="n"/>
      <c r="N282" s="8" t="n"/>
      <c r="O282" s="10">
        <f>IF(OR(M282="",N282=""),"",IF((N282-M282)*1440&lt;=15,"Sim","Não"))</f>
        <v/>
      </c>
      <c r="P282" s="9" t="n"/>
      <c r="Q282" s="9" t="n"/>
      <c r="R282" s="9" t="n"/>
      <c r="S282" s="9" t="n"/>
      <c r="T282" s="9" t="n"/>
      <c r="U282" s="11" t="n"/>
      <c r="V282" s="9" t="n"/>
      <c r="W282" s="9" t="n"/>
      <c r="X282" s="7" t="n"/>
      <c r="Y282" s="12" t="n"/>
      <c r="Z282" s="9" t="n"/>
      <c r="AA282" s="7" t="n"/>
      <c r="AB282" s="13">
        <f>IF(OR(Z282="",AA282=""),"",IF(VLOOKUP(Z282,LISTAS!$H$3:$I$12,2,FALSE)=0,"não volta",AA282+VLOOKUP(Z282,LISTAS!$H$3:$I$12,2,FALSE)))</f>
        <v/>
      </c>
      <c r="AC282" s="9" t="n"/>
      <c r="AD282" s="9" t="n"/>
      <c r="AE282" s="9" t="n"/>
      <c r="AF282" s="7" t="n"/>
      <c r="AG282" s="9" t="n"/>
      <c r="AH282" s="10">
        <f>IF(B282="","",TEXT(WEEKNUM(B282,2),"00"))</f>
        <v/>
      </c>
      <c r="AI282" s="10">
        <f>IF(B282="","",TEXT(B282,"mm"))</f>
        <v/>
      </c>
    </row>
    <row r="283">
      <c r="A283" s="6">
        <f>IF(D283="","",ROW()-2)</f>
        <v/>
      </c>
      <c r="B283" s="7" t="n"/>
      <c r="C283" s="8" t="n"/>
      <c r="D283" s="9" t="n"/>
      <c r="E283" s="9" t="n"/>
      <c r="F283" s="9" t="n"/>
      <c r="G283" s="9" t="n"/>
      <c r="H283" s="9" t="n"/>
      <c r="I283" s="9" t="n"/>
      <c r="J283" s="8" t="n"/>
      <c r="K283" s="10">
        <f>IF(OR(C283="",J283=""),"",IF((J283-C283)*1440&lt;=5,"Sim","Não"))</f>
        <v/>
      </c>
      <c r="L283" s="9" t="n"/>
      <c r="M283" s="8" t="n"/>
      <c r="N283" s="8" t="n"/>
      <c r="O283" s="10">
        <f>IF(OR(M283="",N283=""),"",IF((N283-M283)*1440&lt;=15,"Sim","Não"))</f>
        <v/>
      </c>
      <c r="P283" s="9" t="n"/>
      <c r="Q283" s="9" t="n"/>
      <c r="R283" s="9" t="n"/>
      <c r="S283" s="9" t="n"/>
      <c r="T283" s="9" t="n"/>
      <c r="U283" s="11" t="n"/>
      <c r="V283" s="9" t="n"/>
      <c r="W283" s="9" t="n"/>
      <c r="X283" s="7" t="n"/>
      <c r="Y283" s="12" t="n"/>
      <c r="Z283" s="9" t="n"/>
      <c r="AA283" s="7" t="n"/>
      <c r="AB283" s="13">
        <f>IF(OR(Z283="",AA283=""),"",IF(VLOOKUP(Z283,LISTAS!$H$3:$I$12,2,FALSE)=0,"não volta",AA283+VLOOKUP(Z283,LISTAS!$H$3:$I$12,2,FALSE)))</f>
        <v/>
      </c>
      <c r="AC283" s="9" t="n"/>
      <c r="AD283" s="9" t="n"/>
      <c r="AE283" s="9" t="n"/>
      <c r="AF283" s="7" t="n"/>
      <c r="AG283" s="9" t="n"/>
      <c r="AH283" s="10">
        <f>IF(B283="","",TEXT(WEEKNUM(B283,2),"00"))</f>
        <v/>
      </c>
      <c r="AI283" s="10">
        <f>IF(B283="","",TEXT(B283,"mm"))</f>
        <v/>
      </c>
    </row>
    <row r="284">
      <c r="A284" s="6">
        <f>IF(D284="","",ROW()-2)</f>
        <v/>
      </c>
      <c r="B284" s="7" t="n"/>
      <c r="C284" s="8" t="n"/>
      <c r="D284" s="9" t="n"/>
      <c r="E284" s="9" t="n"/>
      <c r="F284" s="9" t="n"/>
      <c r="G284" s="9" t="n"/>
      <c r="H284" s="9" t="n"/>
      <c r="I284" s="9" t="n"/>
      <c r="J284" s="8" t="n"/>
      <c r="K284" s="10">
        <f>IF(OR(C284="",J284=""),"",IF((J284-C284)*1440&lt;=5,"Sim","Não"))</f>
        <v/>
      </c>
      <c r="L284" s="9" t="n"/>
      <c r="M284" s="8" t="n"/>
      <c r="N284" s="8" t="n"/>
      <c r="O284" s="10">
        <f>IF(OR(M284="",N284=""),"",IF((N284-M284)*1440&lt;=15,"Sim","Não"))</f>
        <v/>
      </c>
      <c r="P284" s="9" t="n"/>
      <c r="Q284" s="9" t="n"/>
      <c r="R284" s="9" t="n"/>
      <c r="S284" s="9" t="n"/>
      <c r="T284" s="9" t="n"/>
      <c r="U284" s="11" t="n"/>
      <c r="V284" s="9" t="n"/>
      <c r="W284" s="9" t="n"/>
      <c r="X284" s="7" t="n"/>
      <c r="Y284" s="12" t="n"/>
      <c r="Z284" s="9" t="n"/>
      <c r="AA284" s="7" t="n"/>
      <c r="AB284" s="13">
        <f>IF(OR(Z284="",AA284=""),"",IF(VLOOKUP(Z284,LISTAS!$H$3:$I$12,2,FALSE)=0,"não volta",AA284+VLOOKUP(Z284,LISTAS!$H$3:$I$12,2,FALSE)))</f>
        <v/>
      </c>
      <c r="AC284" s="9" t="n"/>
      <c r="AD284" s="9" t="n"/>
      <c r="AE284" s="9" t="n"/>
      <c r="AF284" s="7" t="n"/>
      <c r="AG284" s="9" t="n"/>
      <c r="AH284" s="10">
        <f>IF(B284="","",TEXT(WEEKNUM(B284,2),"00"))</f>
        <v/>
      </c>
      <c r="AI284" s="10">
        <f>IF(B284="","",TEXT(B284,"mm"))</f>
        <v/>
      </c>
    </row>
    <row r="285">
      <c r="A285" s="6">
        <f>IF(D285="","",ROW()-2)</f>
        <v/>
      </c>
      <c r="B285" s="7" t="n"/>
      <c r="C285" s="8" t="n"/>
      <c r="D285" s="9" t="n"/>
      <c r="E285" s="9" t="n"/>
      <c r="F285" s="9" t="n"/>
      <c r="G285" s="9" t="n"/>
      <c r="H285" s="9" t="n"/>
      <c r="I285" s="9" t="n"/>
      <c r="J285" s="8" t="n"/>
      <c r="K285" s="10">
        <f>IF(OR(C285="",J285=""),"",IF((J285-C285)*1440&lt;=5,"Sim","Não"))</f>
        <v/>
      </c>
      <c r="L285" s="9" t="n"/>
      <c r="M285" s="8" t="n"/>
      <c r="N285" s="8" t="n"/>
      <c r="O285" s="10">
        <f>IF(OR(M285="",N285=""),"",IF((N285-M285)*1440&lt;=15,"Sim","Não"))</f>
        <v/>
      </c>
      <c r="P285" s="9" t="n"/>
      <c r="Q285" s="9" t="n"/>
      <c r="R285" s="9" t="n"/>
      <c r="S285" s="9" t="n"/>
      <c r="T285" s="9" t="n"/>
      <c r="U285" s="11" t="n"/>
      <c r="V285" s="9" t="n"/>
      <c r="W285" s="9" t="n"/>
      <c r="X285" s="7" t="n"/>
      <c r="Y285" s="12" t="n"/>
      <c r="Z285" s="9" t="n"/>
      <c r="AA285" s="7" t="n"/>
      <c r="AB285" s="13">
        <f>IF(OR(Z285="",AA285=""),"",IF(VLOOKUP(Z285,LISTAS!$H$3:$I$12,2,FALSE)=0,"não volta",AA285+VLOOKUP(Z285,LISTAS!$H$3:$I$12,2,FALSE)))</f>
        <v/>
      </c>
      <c r="AC285" s="9" t="n"/>
      <c r="AD285" s="9" t="n"/>
      <c r="AE285" s="9" t="n"/>
      <c r="AF285" s="7" t="n"/>
      <c r="AG285" s="9" t="n"/>
      <c r="AH285" s="10">
        <f>IF(B285="","",TEXT(WEEKNUM(B285,2),"00"))</f>
        <v/>
      </c>
      <c r="AI285" s="10">
        <f>IF(B285="","",TEXT(B285,"mm"))</f>
        <v/>
      </c>
    </row>
    <row r="286">
      <c r="A286" s="6">
        <f>IF(D286="","",ROW()-2)</f>
        <v/>
      </c>
      <c r="B286" s="7" t="n"/>
      <c r="C286" s="8" t="n"/>
      <c r="D286" s="9" t="n"/>
      <c r="E286" s="9" t="n"/>
      <c r="F286" s="9" t="n"/>
      <c r="G286" s="9" t="n"/>
      <c r="H286" s="9" t="n"/>
      <c r="I286" s="9" t="n"/>
      <c r="J286" s="8" t="n"/>
      <c r="K286" s="10">
        <f>IF(OR(C286="",J286=""),"",IF((J286-C286)*1440&lt;=5,"Sim","Não"))</f>
        <v/>
      </c>
      <c r="L286" s="9" t="n"/>
      <c r="M286" s="8" t="n"/>
      <c r="N286" s="8" t="n"/>
      <c r="O286" s="10">
        <f>IF(OR(M286="",N286=""),"",IF((N286-M286)*1440&lt;=15,"Sim","Não"))</f>
        <v/>
      </c>
      <c r="P286" s="9" t="n"/>
      <c r="Q286" s="9" t="n"/>
      <c r="R286" s="9" t="n"/>
      <c r="S286" s="9" t="n"/>
      <c r="T286" s="9" t="n"/>
      <c r="U286" s="11" t="n"/>
      <c r="V286" s="9" t="n"/>
      <c r="W286" s="9" t="n"/>
      <c r="X286" s="7" t="n"/>
      <c r="Y286" s="12" t="n"/>
      <c r="Z286" s="9" t="n"/>
      <c r="AA286" s="7" t="n"/>
      <c r="AB286" s="13">
        <f>IF(OR(Z286="",AA286=""),"",IF(VLOOKUP(Z286,LISTAS!$H$3:$I$12,2,FALSE)=0,"não volta",AA286+VLOOKUP(Z286,LISTAS!$H$3:$I$12,2,FALSE)))</f>
        <v/>
      </c>
      <c r="AC286" s="9" t="n"/>
      <c r="AD286" s="9" t="n"/>
      <c r="AE286" s="9" t="n"/>
      <c r="AF286" s="7" t="n"/>
      <c r="AG286" s="9" t="n"/>
      <c r="AH286" s="10">
        <f>IF(B286="","",TEXT(WEEKNUM(B286,2),"00"))</f>
        <v/>
      </c>
      <c r="AI286" s="10">
        <f>IF(B286="","",TEXT(B286,"mm"))</f>
        <v/>
      </c>
    </row>
    <row r="287">
      <c r="A287" s="6">
        <f>IF(D287="","",ROW()-2)</f>
        <v/>
      </c>
      <c r="B287" s="7" t="n"/>
      <c r="C287" s="8" t="n"/>
      <c r="D287" s="9" t="n"/>
      <c r="E287" s="9" t="n"/>
      <c r="F287" s="9" t="n"/>
      <c r="G287" s="9" t="n"/>
      <c r="H287" s="9" t="n"/>
      <c r="I287" s="9" t="n"/>
      <c r="J287" s="8" t="n"/>
      <c r="K287" s="10">
        <f>IF(OR(C287="",J287=""),"",IF((J287-C287)*1440&lt;=5,"Sim","Não"))</f>
        <v/>
      </c>
      <c r="L287" s="9" t="n"/>
      <c r="M287" s="8" t="n"/>
      <c r="N287" s="8" t="n"/>
      <c r="O287" s="10">
        <f>IF(OR(M287="",N287=""),"",IF((N287-M287)*1440&lt;=15,"Sim","Não"))</f>
        <v/>
      </c>
      <c r="P287" s="9" t="n"/>
      <c r="Q287" s="9" t="n"/>
      <c r="R287" s="9" t="n"/>
      <c r="S287" s="9" t="n"/>
      <c r="T287" s="9" t="n"/>
      <c r="U287" s="11" t="n"/>
      <c r="V287" s="9" t="n"/>
      <c r="W287" s="9" t="n"/>
      <c r="X287" s="7" t="n"/>
      <c r="Y287" s="12" t="n"/>
      <c r="Z287" s="9" t="n"/>
      <c r="AA287" s="7" t="n"/>
      <c r="AB287" s="13">
        <f>IF(OR(Z287="",AA287=""),"",IF(VLOOKUP(Z287,LISTAS!$H$3:$I$12,2,FALSE)=0,"não volta",AA287+VLOOKUP(Z287,LISTAS!$H$3:$I$12,2,FALSE)))</f>
        <v/>
      </c>
      <c r="AC287" s="9" t="n"/>
      <c r="AD287" s="9" t="n"/>
      <c r="AE287" s="9" t="n"/>
      <c r="AF287" s="7" t="n"/>
      <c r="AG287" s="9" t="n"/>
      <c r="AH287" s="10">
        <f>IF(B287="","",TEXT(WEEKNUM(B287,2),"00"))</f>
        <v/>
      </c>
      <c r="AI287" s="10">
        <f>IF(B287="","",TEXT(B287,"mm"))</f>
        <v/>
      </c>
    </row>
    <row r="288">
      <c r="A288" s="6">
        <f>IF(D288="","",ROW()-2)</f>
        <v/>
      </c>
      <c r="B288" s="7" t="n"/>
      <c r="C288" s="8" t="n"/>
      <c r="D288" s="9" t="n"/>
      <c r="E288" s="9" t="n"/>
      <c r="F288" s="9" t="n"/>
      <c r="G288" s="9" t="n"/>
      <c r="H288" s="9" t="n"/>
      <c r="I288" s="9" t="n"/>
      <c r="J288" s="8" t="n"/>
      <c r="K288" s="10">
        <f>IF(OR(C288="",J288=""),"",IF((J288-C288)*1440&lt;=5,"Sim","Não"))</f>
        <v/>
      </c>
      <c r="L288" s="9" t="n"/>
      <c r="M288" s="8" t="n"/>
      <c r="N288" s="8" t="n"/>
      <c r="O288" s="10">
        <f>IF(OR(M288="",N288=""),"",IF((N288-M288)*1440&lt;=15,"Sim","Não"))</f>
        <v/>
      </c>
      <c r="P288" s="9" t="n"/>
      <c r="Q288" s="9" t="n"/>
      <c r="R288" s="9" t="n"/>
      <c r="S288" s="9" t="n"/>
      <c r="T288" s="9" t="n"/>
      <c r="U288" s="11" t="n"/>
      <c r="V288" s="9" t="n"/>
      <c r="W288" s="9" t="n"/>
      <c r="X288" s="7" t="n"/>
      <c r="Y288" s="12" t="n"/>
      <c r="Z288" s="9" t="n"/>
      <c r="AA288" s="7" t="n"/>
      <c r="AB288" s="13">
        <f>IF(OR(Z288="",AA288=""),"",IF(VLOOKUP(Z288,LISTAS!$H$3:$I$12,2,FALSE)=0,"não volta",AA288+VLOOKUP(Z288,LISTAS!$H$3:$I$12,2,FALSE)))</f>
        <v/>
      </c>
      <c r="AC288" s="9" t="n"/>
      <c r="AD288" s="9" t="n"/>
      <c r="AE288" s="9" t="n"/>
      <c r="AF288" s="7" t="n"/>
      <c r="AG288" s="9" t="n"/>
      <c r="AH288" s="10">
        <f>IF(B288="","",TEXT(WEEKNUM(B288,2),"00"))</f>
        <v/>
      </c>
      <c r="AI288" s="10">
        <f>IF(B288="","",TEXT(B288,"mm"))</f>
        <v/>
      </c>
    </row>
    <row r="289">
      <c r="A289" s="6">
        <f>IF(D289="","",ROW()-2)</f>
        <v/>
      </c>
      <c r="B289" s="7" t="n"/>
      <c r="C289" s="8" t="n"/>
      <c r="D289" s="9" t="n"/>
      <c r="E289" s="9" t="n"/>
      <c r="F289" s="9" t="n"/>
      <c r="G289" s="9" t="n"/>
      <c r="H289" s="9" t="n"/>
      <c r="I289" s="9" t="n"/>
      <c r="J289" s="8" t="n"/>
      <c r="K289" s="10">
        <f>IF(OR(C289="",J289=""),"",IF((J289-C289)*1440&lt;=5,"Sim","Não"))</f>
        <v/>
      </c>
      <c r="L289" s="9" t="n"/>
      <c r="M289" s="8" t="n"/>
      <c r="N289" s="8" t="n"/>
      <c r="O289" s="10">
        <f>IF(OR(M289="",N289=""),"",IF((N289-M289)*1440&lt;=15,"Sim","Não"))</f>
        <v/>
      </c>
      <c r="P289" s="9" t="n"/>
      <c r="Q289" s="9" t="n"/>
      <c r="R289" s="9" t="n"/>
      <c r="S289" s="9" t="n"/>
      <c r="T289" s="9" t="n"/>
      <c r="U289" s="11" t="n"/>
      <c r="V289" s="9" t="n"/>
      <c r="W289" s="9" t="n"/>
      <c r="X289" s="7" t="n"/>
      <c r="Y289" s="12" t="n"/>
      <c r="Z289" s="9" t="n"/>
      <c r="AA289" s="7" t="n"/>
      <c r="AB289" s="13">
        <f>IF(OR(Z289="",AA289=""),"",IF(VLOOKUP(Z289,LISTAS!$H$3:$I$12,2,FALSE)=0,"não volta",AA289+VLOOKUP(Z289,LISTAS!$H$3:$I$12,2,FALSE)))</f>
        <v/>
      </c>
      <c r="AC289" s="9" t="n"/>
      <c r="AD289" s="9" t="n"/>
      <c r="AE289" s="9" t="n"/>
      <c r="AF289" s="7" t="n"/>
      <c r="AG289" s="9" t="n"/>
      <c r="AH289" s="10">
        <f>IF(B289="","",TEXT(WEEKNUM(B289,2),"00"))</f>
        <v/>
      </c>
      <c r="AI289" s="10">
        <f>IF(B289="","",TEXT(B289,"mm"))</f>
        <v/>
      </c>
    </row>
    <row r="290">
      <c r="A290" s="6">
        <f>IF(D290="","",ROW()-2)</f>
        <v/>
      </c>
      <c r="B290" s="7" t="n"/>
      <c r="C290" s="8" t="n"/>
      <c r="D290" s="9" t="n"/>
      <c r="E290" s="9" t="n"/>
      <c r="F290" s="9" t="n"/>
      <c r="G290" s="9" t="n"/>
      <c r="H290" s="9" t="n"/>
      <c r="I290" s="9" t="n"/>
      <c r="J290" s="8" t="n"/>
      <c r="K290" s="10">
        <f>IF(OR(C290="",J290=""),"",IF((J290-C290)*1440&lt;=5,"Sim","Não"))</f>
        <v/>
      </c>
      <c r="L290" s="9" t="n"/>
      <c r="M290" s="8" t="n"/>
      <c r="N290" s="8" t="n"/>
      <c r="O290" s="10">
        <f>IF(OR(M290="",N290=""),"",IF((N290-M290)*1440&lt;=15,"Sim","Não"))</f>
        <v/>
      </c>
      <c r="P290" s="9" t="n"/>
      <c r="Q290" s="9" t="n"/>
      <c r="R290" s="9" t="n"/>
      <c r="S290" s="9" t="n"/>
      <c r="T290" s="9" t="n"/>
      <c r="U290" s="11" t="n"/>
      <c r="V290" s="9" t="n"/>
      <c r="W290" s="9" t="n"/>
      <c r="X290" s="7" t="n"/>
      <c r="Y290" s="12" t="n"/>
      <c r="Z290" s="9" t="n"/>
      <c r="AA290" s="7" t="n"/>
      <c r="AB290" s="13">
        <f>IF(OR(Z290="",AA290=""),"",IF(VLOOKUP(Z290,LISTAS!$H$3:$I$12,2,FALSE)=0,"não volta",AA290+VLOOKUP(Z290,LISTAS!$H$3:$I$12,2,FALSE)))</f>
        <v/>
      </c>
      <c r="AC290" s="9" t="n"/>
      <c r="AD290" s="9" t="n"/>
      <c r="AE290" s="9" t="n"/>
      <c r="AF290" s="7" t="n"/>
      <c r="AG290" s="9" t="n"/>
      <c r="AH290" s="10">
        <f>IF(B290="","",TEXT(WEEKNUM(B290,2),"00"))</f>
        <v/>
      </c>
      <c r="AI290" s="10">
        <f>IF(B290="","",TEXT(B290,"mm"))</f>
        <v/>
      </c>
    </row>
    <row r="291">
      <c r="A291" s="6">
        <f>IF(D291="","",ROW()-2)</f>
        <v/>
      </c>
      <c r="B291" s="7" t="n"/>
      <c r="C291" s="8" t="n"/>
      <c r="D291" s="9" t="n"/>
      <c r="E291" s="9" t="n"/>
      <c r="F291" s="9" t="n"/>
      <c r="G291" s="9" t="n"/>
      <c r="H291" s="9" t="n"/>
      <c r="I291" s="9" t="n"/>
      <c r="J291" s="8" t="n"/>
      <c r="K291" s="10">
        <f>IF(OR(C291="",J291=""),"",IF((J291-C291)*1440&lt;=5,"Sim","Não"))</f>
        <v/>
      </c>
      <c r="L291" s="9" t="n"/>
      <c r="M291" s="8" t="n"/>
      <c r="N291" s="8" t="n"/>
      <c r="O291" s="10">
        <f>IF(OR(M291="",N291=""),"",IF((N291-M291)*1440&lt;=15,"Sim","Não"))</f>
        <v/>
      </c>
      <c r="P291" s="9" t="n"/>
      <c r="Q291" s="9" t="n"/>
      <c r="R291" s="9" t="n"/>
      <c r="S291" s="9" t="n"/>
      <c r="T291" s="9" t="n"/>
      <c r="U291" s="11" t="n"/>
      <c r="V291" s="9" t="n"/>
      <c r="W291" s="9" t="n"/>
      <c r="X291" s="7" t="n"/>
      <c r="Y291" s="12" t="n"/>
      <c r="Z291" s="9" t="n"/>
      <c r="AA291" s="7" t="n"/>
      <c r="AB291" s="13">
        <f>IF(OR(Z291="",AA291=""),"",IF(VLOOKUP(Z291,LISTAS!$H$3:$I$12,2,FALSE)=0,"não volta",AA291+VLOOKUP(Z291,LISTAS!$H$3:$I$12,2,FALSE)))</f>
        <v/>
      </c>
      <c r="AC291" s="9" t="n"/>
      <c r="AD291" s="9" t="n"/>
      <c r="AE291" s="9" t="n"/>
      <c r="AF291" s="7" t="n"/>
      <c r="AG291" s="9" t="n"/>
      <c r="AH291" s="10">
        <f>IF(B291="","",TEXT(WEEKNUM(B291,2),"00"))</f>
        <v/>
      </c>
      <c r="AI291" s="10">
        <f>IF(B291="","",TEXT(B291,"mm"))</f>
        <v/>
      </c>
    </row>
    <row r="292">
      <c r="A292" s="6">
        <f>IF(D292="","",ROW()-2)</f>
        <v/>
      </c>
      <c r="B292" s="7" t="n"/>
      <c r="C292" s="8" t="n"/>
      <c r="D292" s="9" t="n"/>
      <c r="E292" s="9" t="n"/>
      <c r="F292" s="9" t="n"/>
      <c r="G292" s="9" t="n"/>
      <c r="H292" s="9" t="n"/>
      <c r="I292" s="9" t="n"/>
      <c r="J292" s="8" t="n"/>
      <c r="K292" s="10">
        <f>IF(OR(C292="",J292=""),"",IF((J292-C292)*1440&lt;=5,"Sim","Não"))</f>
        <v/>
      </c>
      <c r="L292" s="9" t="n"/>
      <c r="M292" s="8" t="n"/>
      <c r="N292" s="8" t="n"/>
      <c r="O292" s="10">
        <f>IF(OR(M292="",N292=""),"",IF((N292-M292)*1440&lt;=15,"Sim","Não"))</f>
        <v/>
      </c>
      <c r="P292" s="9" t="n"/>
      <c r="Q292" s="9" t="n"/>
      <c r="R292" s="9" t="n"/>
      <c r="S292" s="9" t="n"/>
      <c r="T292" s="9" t="n"/>
      <c r="U292" s="11" t="n"/>
      <c r="V292" s="9" t="n"/>
      <c r="W292" s="9" t="n"/>
      <c r="X292" s="7" t="n"/>
      <c r="Y292" s="12" t="n"/>
      <c r="Z292" s="9" t="n"/>
      <c r="AA292" s="7" t="n"/>
      <c r="AB292" s="13">
        <f>IF(OR(Z292="",AA292=""),"",IF(VLOOKUP(Z292,LISTAS!$H$3:$I$12,2,FALSE)=0,"não volta",AA292+VLOOKUP(Z292,LISTAS!$H$3:$I$12,2,FALSE)))</f>
        <v/>
      </c>
      <c r="AC292" s="9" t="n"/>
      <c r="AD292" s="9" t="n"/>
      <c r="AE292" s="9" t="n"/>
      <c r="AF292" s="7" t="n"/>
      <c r="AG292" s="9" t="n"/>
      <c r="AH292" s="10">
        <f>IF(B292="","",TEXT(WEEKNUM(B292,2),"00"))</f>
        <v/>
      </c>
      <c r="AI292" s="10">
        <f>IF(B292="","",TEXT(B292,"mm"))</f>
        <v/>
      </c>
    </row>
    <row r="293">
      <c r="A293" s="6">
        <f>IF(D293="","",ROW()-2)</f>
        <v/>
      </c>
      <c r="B293" s="7" t="n"/>
      <c r="C293" s="8" t="n"/>
      <c r="D293" s="9" t="n"/>
      <c r="E293" s="9" t="n"/>
      <c r="F293" s="9" t="n"/>
      <c r="G293" s="9" t="n"/>
      <c r="H293" s="9" t="n"/>
      <c r="I293" s="9" t="n"/>
      <c r="J293" s="8" t="n"/>
      <c r="K293" s="10">
        <f>IF(OR(C293="",J293=""),"",IF((J293-C293)*1440&lt;=5,"Sim","Não"))</f>
        <v/>
      </c>
      <c r="L293" s="9" t="n"/>
      <c r="M293" s="8" t="n"/>
      <c r="N293" s="8" t="n"/>
      <c r="O293" s="10">
        <f>IF(OR(M293="",N293=""),"",IF((N293-M293)*1440&lt;=15,"Sim","Não"))</f>
        <v/>
      </c>
      <c r="P293" s="9" t="n"/>
      <c r="Q293" s="9" t="n"/>
      <c r="R293" s="9" t="n"/>
      <c r="S293" s="9" t="n"/>
      <c r="T293" s="9" t="n"/>
      <c r="U293" s="11" t="n"/>
      <c r="V293" s="9" t="n"/>
      <c r="W293" s="9" t="n"/>
      <c r="X293" s="7" t="n"/>
      <c r="Y293" s="12" t="n"/>
      <c r="Z293" s="9" t="n"/>
      <c r="AA293" s="7" t="n"/>
      <c r="AB293" s="13">
        <f>IF(OR(Z293="",AA293=""),"",IF(VLOOKUP(Z293,LISTAS!$H$3:$I$12,2,FALSE)=0,"não volta",AA293+VLOOKUP(Z293,LISTAS!$H$3:$I$12,2,FALSE)))</f>
        <v/>
      </c>
      <c r="AC293" s="9" t="n"/>
      <c r="AD293" s="9" t="n"/>
      <c r="AE293" s="9" t="n"/>
      <c r="AF293" s="7" t="n"/>
      <c r="AG293" s="9" t="n"/>
      <c r="AH293" s="10">
        <f>IF(B293="","",TEXT(WEEKNUM(B293,2),"00"))</f>
        <v/>
      </c>
      <c r="AI293" s="10">
        <f>IF(B293="","",TEXT(B293,"mm"))</f>
        <v/>
      </c>
    </row>
    <row r="294">
      <c r="A294" s="6">
        <f>IF(D294="","",ROW()-2)</f>
        <v/>
      </c>
      <c r="B294" s="7" t="n"/>
      <c r="C294" s="8" t="n"/>
      <c r="D294" s="9" t="n"/>
      <c r="E294" s="9" t="n"/>
      <c r="F294" s="9" t="n"/>
      <c r="G294" s="9" t="n"/>
      <c r="H294" s="9" t="n"/>
      <c r="I294" s="9" t="n"/>
      <c r="J294" s="8" t="n"/>
      <c r="K294" s="10">
        <f>IF(OR(C294="",J294=""),"",IF((J294-C294)*1440&lt;=5,"Sim","Não"))</f>
        <v/>
      </c>
      <c r="L294" s="9" t="n"/>
      <c r="M294" s="8" t="n"/>
      <c r="N294" s="8" t="n"/>
      <c r="O294" s="10">
        <f>IF(OR(M294="",N294=""),"",IF((N294-M294)*1440&lt;=15,"Sim","Não"))</f>
        <v/>
      </c>
      <c r="P294" s="9" t="n"/>
      <c r="Q294" s="9" t="n"/>
      <c r="R294" s="9" t="n"/>
      <c r="S294" s="9" t="n"/>
      <c r="T294" s="9" t="n"/>
      <c r="U294" s="11" t="n"/>
      <c r="V294" s="9" t="n"/>
      <c r="W294" s="9" t="n"/>
      <c r="X294" s="7" t="n"/>
      <c r="Y294" s="12" t="n"/>
      <c r="Z294" s="9" t="n"/>
      <c r="AA294" s="7" t="n"/>
      <c r="AB294" s="13">
        <f>IF(OR(Z294="",AA294=""),"",IF(VLOOKUP(Z294,LISTAS!$H$3:$I$12,2,FALSE)=0,"não volta",AA294+VLOOKUP(Z294,LISTAS!$H$3:$I$12,2,FALSE)))</f>
        <v/>
      </c>
      <c r="AC294" s="9" t="n"/>
      <c r="AD294" s="9" t="n"/>
      <c r="AE294" s="9" t="n"/>
      <c r="AF294" s="7" t="n"/>
      <c r="AG294" s="9" t="n"/>
      <c r="AH294" s="10">
        <f>IF(B294="","",TEXT(WEEKNUM(B294,2),"00"))</f>
        <v/>
      </c>
      <c r="AI294" s="10">
        <f>IF(B294="","",TEXT(B294,"mm"))</f>
        <v/>
      </c>
    </row>
    <row r="295">
      <c r="A295" s="6">
        <f>IF(D295="","",ROW()-2)</f>
        <v/>
      </c>
      <c r="B295" s="7" t="n"/>
      <c r="C295" s="8" t="n"/>
      <c r="D295" s="9" t="n"/>
      <c r="E295" s="9" t="n"/>
      <c r="F295" s="9" t="n"/>
      <c r="G295" s="9" t="n"/>
      <c r="H295" s="9" t="n"/>
      <c r="I295" s="9" t="n"/>
      <c r="J295" s="8" t="n"/>
      <c r="K295" s="10">
        <f>IF(OR(C295="",J295=""),"",IF((J295-C295)*1440&lt;=5,"Sim","Não"))</f>
        <v/>
      </c>
      <c r="L295" s="9" t="n"/>
      <c r="M295" s="8" t="n"/>
      <c r="N295" s="8" t="n"/>
      <c r="O295" s="10">
        <f>IF(OR(M295="",N295=""),"",IF((N295-M295)*1440&lt;=15,"Sim","Não"))</f>
        <v/>
      </c>
      <c r="P295" s="9" t="n"/>
      <c r="Q295" s="9" t="n"/>
      <c r="R295" s="9" t="n"/>
      <c r="S295" s="9" t="n"/>
      <c r="T295" s="9" t="n"/>
      <c r="U295" s="11" t="n"/>
      <c r="V295" s="9" t="n"/>
      <c r="W295" s="9" t="n"/>
      <c r="X295" s="7" t="n"/>
      <c r="Y295" s="12" t="n"/>
      <c r="Z295" s="9" t="n"/>
      <c r="AA295" s="7" t="n"/>
      <c r="AB295" s="13">
        <f>IF(OR(Z295="",AA295=""),"",IF(VLOOKUP(Z295,LISTAS!$H$3:$I$12,2,FALSE)=0,"não volta",AA295+VLOOKUP(Z295,LISTAS!$H$3:$I$12,2,FALSE)))</f>
        <v/>
      </c>
      <c r="AC295" s="9" t="n"/>
      <c r="AD295" s="9" t="n"/>
      <c r="AE295" s="9" t="n"/>
      <c r="AF295" s="7" t="n"/>
      <c r="AG295" s="9" t="n"/>
      <c r="AH295" s="10">
        <f>IF(B295="","",TEXT(WEEKNUM(B295,2),"00"))</f>
        <v/>
      </c>
      <c r="AI295" s="10">
        <f>IF(B295="","",TEXT(B295,"mm"))</f>
        <v/>
      </c>
    </row>
    <row r="296">
      <c r="A296" s="6">
        <f>IF(D296="","",ROW()-2)</f>
        <v/>
      </c>
      <c r="B296" s="7" t="n"/>
      <c r="C296" s="8" t="n"/>
      <c r="D296" s="9" t="n"/>
      <c r="E296" s="9" t="n"/>
      <c r="F296" s="9" t="n"/>
      <c r="G296" s="9" t="n"/>
      <c r="H296" s="9" t="n"/>
      <c r="I296" s="9" t="n"/>
      <c r="J296" s="8" t="n"/>
      <c r="K296" s="10">
        <f>IF(OR(C296="",J296=""),"",IF((J296-C296)*1440&lt;=5,"Sim","Não"))</f>
        <v/>
      </c>
      <c r="L296" s="9" t="n"/>
      <c r="M296" s="8" t="n"/>
      <c r="N296" s="8" t="n"/>
      <c r="O296" s="10">
        <f>IF(OR(M296="",N296=""),"",IF((N296-M296)*1440&lt;=15,"Sim","Não"))</f>
        <v/>
      </c>
      <c r="P296" s="9" t="n"/>
      <c r="Q296" s="9" t="n"/>
      <c r="R296" s="9" t="n"/>
      <c r="S296" s="9" t="n"/>
      <c r="T296" s="9" t="n"/>
      <c r="U296" s="11" t="n"/>
      <c r="V296" s="9" t="n"/>
      <c r="W296" s="9" t="n"/>
      <c r="X296" s="7" t="n"/>
      <c r="Y296" s="12" t="n"/>
      <c r="Z296" s="9" t="n"/>
      <c r="AA296" s="7" t="n"/>
      <c r="AB296" s="13">
        <f>IF(OR(Z296="",AA296=""),"",IF(VLOOKUP(Z296,LISTAS!$H$3:$I$12,2,FALSE)=0,"não volta",AA296+VLOOKUP(Z296,LISTAS!$H$3:$I$12,2,FALSE)))</f>
        <v/>
      </c>
      <c r="AC296" s="9" t="n"/>
      <c r="AD296" s="9" t="n"/>
      <c r="AE296" s="9" t="n"/>
      <c r="AF296" s="7" t="n"/>
      <c r="AG296" s="9" t="n"/>
      <c r="AH296" s="10">
        <f>IF(B296="","",TEXT(WEEKNUM(B296,2),"00"))</f>
        <v/>
      </c>
      <c r="AI296" s="10">
        <f>IF(B296="","",TEXT(B296,"mm"))</f>
        <v/>
      </c>
    </row>
    <row r="297">
      <c r="A297" s="6">
        <f>IF(D297="","",ROW()-2)</f>
        <v/>
      </c>
      <c r="B297" s="7" t="n"/>
      <c r="C297" s="8" t="n"/>
      <c r="D297" s="9" t="n"/>
      <c r="E297" s="9" t="n"/>
      <c r="F297" s="9" t="n"/>
      <c r="G297" s="9" t="n"/>
      <c r="H297" s="9" t="n"/>
      <c r="I297" s="9" t="n"/>
      <c r="J297" s="8" t="n"/>
      <c r="K297" s="10">
        <f>IF(OR(C297="",J297=""),"",IF((J297-C297)*1440&lt;=5,"Sim","Não"))</f>
        <v/>
      </c>
      <c r="L297" s="9" t="n"/>
      <c r="M297" s="8" t="n"/>
      <c r="N297" s="8" t="n"/>
      <c r="O297" s="10">
        <f>IF(OR(M297="",N297=""),"",IF((N297-M297)*1440&lt;=15,"Sim","Não"))</f>
        <v/>
      </c>
      <c r="P297" s="9" t="n"/>
      <c r="Q297" s="9" t="n"/>
      <c r="R297" s="9" t="n"/>
      <c r="S297" s="9" t="n"/>
      <c r="T297" s="9" t="n"/>
      <c r="U297" s="11" t="n"/>
      <c r="V297" s="9" t="n"/>
      <c r="W297" s="9" t="n"/>
      <c r="X297" s="7" t="n"/>
      <c r="Y297" s="12" t="n"/>
      <c r="Z297" s="9" t="n"/>
      <c r="AA297" s="7" t="n"/>
      <c r="AB297" s="13">
        <f>IF(OR(Z297="",AA297=""),"",IF(VLOOKUP(Z297,LISTAS!$H$3:$I$12,2,FALSE)=0,"não volta",AA297+VLOOKUP(Z297,LISTAS!$H$3:$I$12,2,FALSE)))</f>
        <v/>
      </c>
      <c r="AC297" s="9" t="n"/>
      <c r="AD297" s="9" t="n"/>
      <c r="AE297" s="9" t="n"/>
      <c r="AF297" s="7" t="n"/>
      <c r="AG297" s="9" t="n"/>
      <c r="AH297" s="10">
        <f>IF(B297="","",TEXT(WEEKNUM(B297,2),"00"))</f>
        <v/>
      </c>
      <c r="AI297" s="10">
        <f>IF(B297="","",TEXT(B297,"mm"))</f>
        <v/>
      </c>
    </row>
    <row r="298">
      <c r="A298" s="6">
        <f>IF(D298="","",ROW()-2)</f>
        <v/>
      </c>
      <c r="B298" s="7" t="n"/>
      <c r="C298" s="8" t="n"/>
      <c r="D298" s="9" t="n"/>
      <c r="E298" s="9" t="n"/>
      <c r="F298" s="9" t="n"/>
      <c r="G298" s="9" t="n"/>
      <c r="H298" s="9" t="n"/>
      <c r="I298" s="9" t="n"/>
      <c r="J298" s="8" t="n"/>
      <c r="K298" s="10">
        <f>IF(OR(C298="",J298=""),"",IF((J298-C298)*1440&lt;=5,"Sim","Não"))</f>
        <v/>
      </c>
      <c r="L298" s="9" t="n"/>
      <c r="M298" s="8" t="n"/>
      <c r="N298" s="8" t="n"/>
      <c r="O298" s="10">
        <f>IF(OR(M298="",N298=""),"",IF((N298-M298)*1440&lt;=15,"Sim","Não"))</f>
        <v/>
      </c>
      <c r="P298" s="9" t="n"/>
      <c r="Q298" s="9" t="n"/>
      <c r="R298" s="9" t="n"/>
      <c r="S298" s="9" t="n"/>
      <c r="T298" s="9" t="n"/>
      <c r="U298" s="11" t="n"/>
      <c r="V298" s="9" t="n"/>
      <c r="W298" s="9" t="n"/>
      <c r="X298" s="7" t="n"/>
      <c r="Y298" s="12" t="n"/>
      <c r="Z298" s="9" t="n"/>
      <c r="AA298" s="7" t="n"/>
      <c r="AB298" s="13">
        <f>IF(OR(Z298="",AA298=""),"",IF(VLOOKUP(Z298,LISTAS!$H$3:$I$12,2,FALSE)=0,"não volta",AA298+VLOOKUP(Z298,LISTAS!$H$3:$I$12,2,FALSE)))</f>
        <v/>
      </c>
      <c r="AC298" s="9" t="n"/>
      <c r="AD298" s="9" t="n"/>
      <c r="AE298" s="9" t="n"/>
      <c r="AF298" s="7" t="n"/>
      <c r="AG298" s="9" t="n"/>
      <c r="AH298" s="10">
        <f>IF(B298="","",TEXT(WEEKNUM(B298,2),"00"))</f>
        <v/>
      </c>
      <c r="AI298" s="10">
        <f>IF(B298="","",TEXT(B298,"mm"))</f>
        <v/>
      </c>
    </row>
    <row r="299">
      <c r="A299" s="6">
        <f>IF(D299="","",ROW()-2)</f>
        <v/>
      </c>
      <c r="B299" s="7" t="n"/>
      <c r="C299" s="8" t="n"/>
      <c r="D299" s="9" t="n"/>
      <c r="E299" s="9" t="n"/>
      <c r="F299" s="9" t="n"/>
      <c r="G299" s="9" t="n"/>
      <c r="H299" s="9" t="n"/>
      <c r="I299" s="9" t="n"/>
      <c r="J299" s="8" t="n"/>
      <c r="K299" s="10">
        <f>IF(OR(C299="",J299=""),"",IF((J299-C299)*1440&lt;=5,"Sim","Não"))</f>
        <v/>
      </c>
      <c r="L299" s="9" t="n"/>
      <c r="M299" s="8" t="n"/>
      <c r="N299" s="8" t="n"/>
      <c r="O299" s="10">
        <f>IF(OR(M299="",N299=""),"",IF((N299-M299)*1440&lt;=15,"Sim","Não"))</f>
        <v/>
      </c>
      <c r="P299" s="9" t="n"/>
      <c r="Q299" s="9" t="n"/>
      <c r="R299" s="9" t="n"/>
      <c r="S299" s="9" t="n"/>
      <c r="T299" s="9" t="n"/>
      <c r="U299" s="11" t="n"/>
      <c r="V299" s="9" t="n"/>
      <c r="W299" s="9" t="n"/>
      <c r="X299" s="7" t="n"/>
      <c r="Y299" s="12" t="n"/>
      <c r="Z299" s="9" t="n"/>
      <c r="AA299" s="7" t="n"/>
      <c r="AB299" s="13">
        <f>IF(OR(Z299="",AA299=""),"",IF(VLOOKUP(Z299,LISTAS!$H$3:$I$12,2,FALSE)=0,"não volta",AA299+VLOOKUP(Z299,LISTAS!$H$3:$I$12,2,FALSE)))</f>
        <v/>
      </c>
      <c r="AC299" s="9" t="n"/>
      <c r="AD299" s="9" t="n"/>
      <c r="AE299" s="9" t="n"/>
      <c r="AF299" s="7" t="n"/>
      <c r="AG299" s="9" t="n"/>
      <c r="AH299" s="10">
        <f>IF(B299="","",TEXT(WEEKNUM(B299,2),"00"))</f>
        <v/>
      </c>
      <c r="AI299" s="10">
        <f>IF(B299="","",TEXT(B299,"mm"))</f>
        <v/>
      </c>
    </row>
    <row r="300">
      <c r="A300" s="6">
        <f>IF(D300="","",ROW()-2)</f>
        <v/>
      </c>
      <c r="B300" s="7" t="n"/>
      <c r="C300" s="8" t="n"/>
      <c r="D300" s="9" t="n"/>
      <c r="E300" s="9" t="n"/>
      <c r="F300" s="9" t="n"/>
      <c r="G300" s="9" t="n"/>
      <c r="H300" s="9" t="n"/>
      <c r="I300" s="9" t="n"/>
      <c r="J300" s="8" t="n"/>
      <c r="K300" s="10">
        <f>IF(OR(C300="",J300=""),"",IF((J300-C300)*1440&lt;=5,"Sim","Não"))</f>
        <v/>
      </c>
      <c r="L300" s="9" t="n"/>
      <c r="M300" s="8" t="n"/>
      <c r="N300" s="8" t="n"/>
      <c r="O300" s="10">
        <f>IF(OR(M300="",N300=""),"",IF((N300-M300)*1440&lt;=15,"Sim","Não"))</f>
        <v/>
      </c>
      <c r="P300" s="9" t="n"/>
      <c r="Q300" s="9" t="n"/>
      <c r="R300" s="9" t="n"/>
      <c r="S300" s="9" t="n"/>
      <c r="T300" s="9" t="n"/>
      <c r="U300" s="11" t="n"/>
      <c r="V300" s="9" t="n"/>
      <c r="W300" s="9" t="n"/>
      <c r="X300" s="7" t="n"/>
      <c r="Y300" s="12" t="n"/>
      <c r="Z300" s="9" t="n"/>
      <c r="AA300" s="7" t="n"/>
      <c r="AB300" s="13">
        <f>IF(OR(Z300="",AA300=""),"",IF(VLOOKUP(Z300,LISTAS!$H$3:$I$12,2,FALSE)=0,"não volta",AA300+VLOOKUP(Z300,LISTAS!$H$3:$I$12,2,FALSE)))</f>
        <v/>
      </c>
      <c r="AC300" s="9" t="n"/>
      <c r="AD300" s="9" t="n"/>
      <c r="AE300" s="9" t="n"/>
      <c r="AF300" s="7" t="n"/>
      <c r="AG300" s="9" t="n"/>
      <c r="AH300" s="10">
        <f>IF(B300="","",TEXT(WEEKNUM(B300,2),"00"))</f>
        <v/>
      </c>
      <c r="AI300" s="10">
        <f>IF(B300="","",TEXT(B300,"mm"))</f>
        <v/>
      </c>
    </row>
    <row r="301">
      <c r="A301" s="6">
        <f>IF(D301="","",ROW()-2)</f>
        <v/>
      </c>
      <c r="B301" s="7" t="n"/>
      <c r="C301" s="8" t="n"/>
      <c r="D301" s="9" t="n"/>
      <c r="E301" s="9" t="n"/>
      <c r="F301" s="9" t="n"/>
      <c r="G301" s="9" t="n"/>
      <c r="H301" s="9" t="n"/>
      <c r="I301" s="9" t="n"/>
      <c r="J301" s="8" t="n"/>
      <c r="K301" s="10">
        <f>IF(OR(C301="",J301=""),"",IF((J301-C301)*1440&lt;=5,"Sim","Não"))</f>
        <v/>
      </c>
      <c r="L301" s="9" t="n"/>
      <c r="M301" s="8" t="n"/>
      <c r="N301" s="8" t="n"/>
      <c r="O301" s="10">
        <f>IF(OR(M301="",N301=""),"",IF((N301-M301)*1440&lt;=15,"Sim","Não"))</f>
        <v/>
      </c>
      <c r="P301" s="9" t="n"/>
      <c r="Q301" s="9" t="n"/>
      <c r="R301" s="9" t="n"/>
      <c r="S301" s="9" t="n"/>
      <c r="T301" s="9" t="n"/>
      <c r="U301" s="11" t="n"/>
      <c r="V301" s="9" t="n"/>
      <c r="W301" s="9" t="n"/>
      <c r="X301" s="7" t="n"/>
      <c r="Y301" s="12" t="n"/>
      <c r="Z301" s="9" t="n"/>
      <c r="AA301" s="7" t="n"/>
      <c r="AB301" s="13">
        <f>IF(OR(Z301="",AA301=""),"",IF(VLOOKUP(Z301,LISTAS!$H$3:$I$12,2,FALSE)=0,"não volta",AA301+VLOOKUP(Z301,LISTAS!$H$3:$I$12,2,FALSE)))</f>
        <v/>
      </c>
      <c r="AC301" s="9" t="n"/>
      <c r="AD301" s="9" t="n"/>
      <c r="AE301" s="9" t="n"/>
      <c r="AF301" s="7" t="n"/>
      <c r="AG301" s="9" t="n"/>
      <c r="AH301" s="10">
        <f>IF(B301="","",TEXT(WEEKNUM(B301,2),"00"))</f>
        <v/>
      </c>
      <c r="AI301" s="10">
        <f>IF(B301="","",TEXT(B301,"mm"))</f>
        <v/>
      </c>
    </row>
    <row r="302">
      <c r="A302" s="6">
        <f>IF(D302="","",ROW()-2)</f>
        <v/>
      </c>
      <c r="B302" s="7" t="n"/>
      <c r="C302" s="8" t="n"/>
      <c r="D302" s="9" t="n"/>
      <c r="E302" s="9" t="n"/>
      <c r="F302" s="9" t="n"/>
      <c r="G302" s="9" t="n"/>
      <c r="H302" s="9" t="n"/>
      <c r="I302" s="9" t="n"/>
      <c r="J302" s="8" t="n"/>
      <c r="K302" s="10">
        <f>IF(OR(C302="",J302=""),"",IF((J302-C302)*1440&lt;=5,"Sim","Não"))</f>
        <v/>
      </c>
      <c r="L302" s="9" t="n"/>
      <c r="M302" s="8" t="n"/>
      <c r="N302" s="8" t="n"/>
      <c r="O302" s="10">
        <f>IF(OR(M302="",N302=""),"",IF((N302-M302)*1440&lt;=15,"Sim","Não"))</f>
        <v/>
      </c>
      <c r="P302" s="9" t="n"/>
      <c r="Q302" s="9" t="n"/>
      <c r="R302" s="9" t="n"/>
      <c r="S302" s="9" t="n"/>
      <c r="T302" s="9" t="n"/>
      <c r="U302" s="11" t="n"/>
      <c r="V302" s="9" t="n"/>
      <c r="W302" s="9" t="n"/>
      <c r="X302" s="7" t="n"/>
      <c r="Y302" s="12" t="n"/>
      <c r="Z302" s="9" t="n"/>
      <c r="AA302" s="7" t="n"/>
      <c r="AB302" s="13">
        <f>IF(OR(Z302="",AA302=""),"",IF(VLOOKUP(Z302,LISTAS!$H$3:$I$12,2,FALSE)=0,"não volta",AA302+VLOOKUP(Z302,LISTAS!$H$3:$I$12,2,FALSE)))</f>
        <v/>
      </c>
      <c r="AC302" s="9" t="n"/>
      <c r="AD302" s="9" t="n"/>
      <c r="AE302" s="9" t="n"/>
      <c r="AF302" s="7" t="n"/>
      <c r="AG302" s="9" t="n"/>
      <c r="AH302" s="10">
        <f>IF(B302="","",TEXT(WEEKNUM(B302,2),"00"))</f>
        <v/>
      </c>
      <c r="AI302" s="10">
        <f>IF(B302="","",TEXT(B302,"mm"))</f>
        <v/>
      </c>
    </row>
    <row r="303">
      <c r="A303" s="6">
        <f>IF(D303="","",ROW()-2)</f>
        <v/>
      </c>
      <c r="B303" s="7" t="n"/>
      <c r="C303" s="8" t="n"/>
      <c r="D303" s="9" t="n"/>
      <c r="E303" s="9" t="n"/>
      <c r="F303" s="9" t="n"/>
      <c r="G303" s="9" t="n"/>
      <c r="H303" s="9" t="n"/>
      <c r="I303" s="9" t="n"/>
      <c r="J303" s="8" t="n"/>
      <c r="K303" s="10">
        <f>IF(OR(C303="",J303=""),"",IF((J303-C303)*1440&lt;=5,"Sim","Não"))</f>
        <v/>
      </c>
      <c r="L303" s="9" t="n"/>
      <c r="M303" s="8" t="n"/>
      <c r="N303" s="8" t="n"/>
      <c r="O303" s="10">
        <f>IF(OR(M303="",N303=""),"",IF((N303-M303)*1440&lt;=15,"Sim","Não"))</f>
        <v/>
      </c>
      <c r="P303" s="9" t="n"/>
      <c r="Q303" s="9" t="n"/>
      <c r="R303" s="9" t="n"/>
      <c r="S303" s="9" t="n"/>
      <c r="T303" s="9" t="n"/>
      <c r="U303" s="11" t="n"/>
      <c r="V303" s="9" t="n"/>
      <c r="W303" s="9" t="n"/>
      <c r="X303" s="7" t="n"/>
      <c r="Y303" s="12" t="n"/>
      <c r="Z303" s="9" t="n"/>
      <c r="AA303" s="7" t="n"/>
      <c r="AB303" s="13">
        <f>IF(OR(Z303="",AA303=""),"",IF(VLOOKUP(Z303,LISTAS!$H$3:$I$12,2,FALSE)=0,"não volta",AA303+VLOOKUP(Z303,LISTAS!$H$3:$I$12,2,FALSE)))</f>
        <v/>
      </c>
      <c r="AC303" s="9" t="n"/>
      <c r="AD303" s="9" t="n"/>
      <c r="AE303" s="9" t="n"/>
      <c r="AF303" s="7" t="n"/>
      <c r="AG303" s="9" t="n"/>
      <c r="AH303" s="10">
        <f>IF(B303="","",TEXT(WEEKNUM(B303,2),"00"))</f>
        <v/>
      </c>
      <c r="AI303" s="10">
        <f>IF(B303="","",TEXT(B303,"mm"))</f>
        <v/>
      </c>
    </row>
    <row r="304">
      <c r="A304" s="6">
        <f>IF(D304="","",ROW()-2)</f>
        <v/>
      </c>
      <c r="B304" s="7" t="n"/>
      <c r="C304" s="8" t="n"/>
      <c r="D304" s="9" t="n"/>
      <c r="E304" s="9" t="n"/>
      <c r="F304" s="9" t="n"/>
      <c r="G304" s="9" t="n"/>
      <c r="H304" s="9" t="n"/>
      <c r="I304" s="9" t="n"/>
      <c r="J304" s="8" t="n"/>
      <c r="K304" s="10">
        <f>IF(OR(C304="",J304=""),"",IF((J304-C304)*1440&lt;=5,"Sim","Não"))</f>
        <v/>
      </c>
      <c r="L304" s="9" t="n"/>
      <c r="M304" s="8" t="n"/>
      <c r="N304" s="8" t="n"/>
      <c r="O304" s="10">
        <f>IF(OR(M304="",N304=""),"",IF((N304-M304)*1440&lt;=15,"Sim","Não"))</f>
        <v/>
      </c>
      <c r="P304" s="9" t="n"/>
      <c r="Q304" s="9" t="n"/>
      <c r="R304" s="9" t="n"/>
      <c r="S304" s="9" t="n"/>
      <c r="T304" s="9" t="n"/>
      <c r="U304" s="11" t="n"/>
      <c r="V304" s="9" t="n"/>
      <c r="W304" s="9" t="n"/>
      <c r="X304" s="7" t="n"/>
      <c r="Y304" s="12" t="n"/>
      <c r="Z304" s="9" t="n"/>
      <c r="AA304" s="7" t="n"/>
      <c r="AB304" s="13">
        <f>IF(OR(Z304="",AA304=""),"",IF(VLOOKUP(Z304,LISTAS!$H$3:$I$12,2,FALSE)=0,"não volta",AA304+VLOOKUP(Z304,LISTAS!$H$3:$I$12,2,FALSE)))</f>
        <v/>
      </c>
      <c r="AC304" s="9" t="n"/>
      <c r="AD304" s="9" t="n"/>
      <c r="AE304" s="9" t="n"/>
      <c r="AF304" s="7" t="n"/>
      <c r="AG304" s="9" t="n"/>
      <c r="AH304" s="10">
        <f>IF(B304="","",TEXT(WEEKNUM(B304,2),"00"))</f>
        <v/>
      </c>
      <c r="AI304" s="10">
        <f>IF(B304="","",TEXT(B304,"mm"))</f>
        <v/>
      </c>
    </row>
    <row r="305">
      <c r="A305" s="6">
        <f>IF(D305="","",ROW()-2)</f>
        <v/>
      </c>
      <c r="B305" s="7" t="n"/>
      <c r="C305" s="8" t="n"/>
      <c r="D305" s="9" t="n"/>
      <c r="E305" s="9" t="n"/>
      <c r="F305" s="9" t="n"/>
      <c r="G305" s="9" t="n"/>
      <c r="H305" s="9" t="n"/>
      <c r="I305" s="9" t="n"/>
      <c r="J305" s="8" t="n"/>
      <c r="K305" s="10">
        <f>IF(OR(C305="",J305=""),"",IF((J305-C305)*1440&lt;=5,"Sim","Não"))</f>
        <v/>
      </c>
      <c r="L305" s="9" t="n"/>
      <c r="M305" s="8" t="n"/>
      <c r="N305" s="8" t="n"/>
      <c r="O305" s="10">
        <f>IF(OR(M305="",N305=""),"",IF((N305-M305)*1440&lt;=15,"Sim","Não"))</f>
        <v/>
      </c>
      <c r="P305" s="9" t="n"/>
      <c r="Q305" s="9" t="n"/>
      <c r="R305" s="9" t="n"/>
      <c r="S305" s="9" t="n"/>
      <c r="T305" s="9" t="n"/>
      <c r="U305" s="11" t="n"/>
      <c r="V305" s="9" t="n"/>
      <c r="W305" s="9" t="n"/>
      <c r="X305" s="7" t="n"/>
      <c r="Y305" s="12" t="n"/>
      <c r="Z305" s="9" t="n"/>
      <c r="AA305" s="7" t="n"/>
      <c r="AB305" s="13">
        <f>IF(OR(Z305="",AA305=""),"",IF(VLOOKUP(Z305,LISTAS!$H$3:$I$12,2,FALSE)=0,"não volta",AA305+VLOOKUP(Z305,LISTAS!$H$3:$I$12,2,FALSE)))</f>
        <v/>
      </c>
      <c r="AC305" s="9" t="n"/>
      <c r="AD305" s="9" t="n"/>
      <c r="AE305" s="9" t="n"/>
      <c r="AF305" s="7" t="n"/>
      <c r="AG305" s="9" t="n"/>
      <c r="AH305" s="10">
        <f>IF(B305="","",TEXT(WEEKNUM(B305,2),"00"))</f>
        <v/>
      </c>
      <c r="AI305" s="10">
        <f>IF(B305="","",TEXT(B305,"mm"))</f>
        <v/>
      </c>
    </row>
    <row r="306">
      <c r="A306" s="6">
        <f>IF(D306="","",ROW()-2)</f>
        <v/>
      </c>
      <c r="B306" s="7" t="n"/>
      <c r="C306" s="8" t="n"/>
      <c r="D306" s="9" t="n"/>
      <c r="E306" s="9" t="n"/>
      <c r="F306" s="9" t="n"/>
      <c r="G306" s="9" t="n"/>
      <c r="H306" s="9" t="n"/>
      <c r="I306" s="9" t="n"/>
      <c r="J306" s="8" t="n"/>
      <c r="K306" s="10">
        <f>IF(OR(C306="",J306=""),"",IF((J306-C306)*1440&lt;=5,"Sim","Não"))</f>
        <v/>
      </c>
      <c r="L306" s="9" t="n"/>
      <c r="M306" s="8" t="n"/>
      <c r="N306" s="8" t="n"/>
      <c r="O306" s="10">
        <f>IF(OR(M306="",N306=""),"",IF((N306-M306)*1440&lt;=15,"Sim","Não"))</f>
        <v/>
      </c>
      <c r="P306" s="9" t="n"/>
      <c r="Q306" s="9" t="n"/>
      <c r="R306" s="9" t="n"/>
      <c r="S306" s="9" t="n"/>
      <c r="T306" s="9" t="n"/>
      <c r="U306" s="11" t="n"/>
      <c r="V306" s="9" t="n"/>
      <c r="W306" s="9" t="n"/>
      <c r="X306" s="7" t="n"/>
      <c r="Y306" s="12" t="n"/>
      <c r="Z306" s="9" t="n"/>
      <c r="AA306" s="7" t="n"/>
      <c r="AB306" s="13">
        <f>IF(OR(Z306="",AA306=""),"",IF(VLOOKUP(Z306,LISTAS!$H$3:$I$12,2,FALSE)=0,"não volta",AA306+VLOOKUP(Z306,LISTAS!$H$3:$I$12,2,FALSE)))</f>
        <v/>
      </c>
      <c r="AC306" s="9" t="n"/>
      <c r="AD306" s="9" t="n"/>
      <c r="AE306" s="9" t="n"/>
      <c r="AF306" s="7" t="n"/>
      <c r="AG306" s="9" t="n"/>
      <c r="AH306" s="10">
        <f>IF(B306="","",TEXT(WEEKNUM(B306,2),"00"))</f>
        <v/>
      </c>
      <c r="AI306" s="10">
        <f>IF(B306="","",TEXT(B306,"mm"))</f>
        <v/>
      </c>
    </row>
    <row r="307">
      <c r="A307" s="6">
        <f>IF(D307="","",ROW()-2)</f>
        <v/>
      </c>
      <c r="B307" s="7" t="n"/>
      <c r="C307" s="8" t="n"/>
      <c r="D307" s="9" t="n"/>
      <c r="E307" s="9" t="n"/>
      <c r="F307" s="9" t="n"/>
      <c r="G307" s="9" t="n"/>
      <c r="H307" s="9" t="n"/>
      <c r="I307" s="9" t="n"/>
      <c r="J307" s="8" t="n"/>
      <c r="K307" s="10">
        <f>IF(OR(C307="",J307=""),"",IF((J307-C307)*1440&lt;=5,"Sim","Não"))</f>
        <v/>
      </c>
      <c r="L307" s="9" t="n"/>
      <c r="M307" s="8" t="n"/>
      <c r="N307" s="8" t="n"/>
      <c r="O307" s="10">
        <f>IF(OR(M307="",N307=""),"",IF((N307-M307)*1440&lt;=15,"Sim","Não"))</f>
        <v/>
      </c>
      <c r="P307" s="9" t="n"/>
      <c r="Q307" s="9" t="n"/>
      <c r="R307" s="9" t="n"/>
      <c r="S307" s="9" t="n"/>
      <c r="T307" s="9" t="n"/>
      <c r="U307" s="11" t="n"/>
      <c r="V307" s="9" t="n"/>
      <c r="W307" s="9" t="n"/>
      <c r="X307" s="7" t="n"/>
      <c r="Y307" s="12" t="n"/>
      <c r="Z307" s="9" t="n"/>
      <c r="AA307" s="7" t="n"/>
      <c r="AB307" s="13">
        <f>IF(OR(Z307="",AA307=""),"",IF(VLOOKUP(Z307,LISTAS!$H$3:$I$12,2,FALSE)=0,"não volta",AA307+VLOOKUP(Z307,LISTAS!$H$3:$I$12,2,FALSE)))</f>
        <v/>
      </c>
      <c r="AC307" s="9" t="n"/>
      <c r="AD307" s="9" t="n"/>
      <c r="AE307" s="9" t="n"/>
      <c r="AF307" s="7" t="n"/>
      <c r="AG307" s="9" t="n"/>
      <c r="AH307" s="10">
        <f>IF(B307="","",TEXT(WEEKNUM(B307,2),"00"))</f>
        <v/>
      </c>
      <c r="AI307" s="10">
        <f>IF(B307="","",TEXT(B307,"mm"))</f>
        <v/>
      </c>
    </row>
    <row r="308">
      <c r="A308" s="6">
        <f>IF(D308="","",ROW()-2)</f>
        <v/>
      </c>
      <c r="B308" s="7" t="n"/>
      <c r="C308" s="8" t="n"/>
      <c r="D308" s="9" t="n"/>
      <c r="E308" s="9" t="n"/>
      <c r="F308" s="9" t="n"/>
      <c r="G308" s="9" t="n"/>
      <c r="H308" s="9" t="n"/>
      <c r="I308" s="9" t="n"/>
      <c r="J308" s="8" t="n"/>
      <c r="K308" s="10">
        <f>IF(OR(C308="",J308=""),"",IF((J308-C308)*1440&lt;=5,"Sim","Não"))</f>
        <v/>
      </c>
      <c r="L308" s="9" t="n"/>
      <c r="M308" s="8" t="n"/>
      <c r="N308" s="8" t="n"/>
      <c r="O308" s="10">
        <f>IF(OR(M308="",N308=""),"",IF((N308-M308)*1440&lt;=15,"Sim","Não"))</f>
        <v/>
      </c>
      <c r="P308" s="9" t="n"/>
      <c r="Q308" s="9" t="n"/>
      <c r="R308" s="9" t="n"/>
      <c r="S308" s="9" t="n"/>
      <c r="T308" s="9" t="n"/>
      <c r="U308" s="11" t="n"/>
      <c r="V308" s="9" t="n"/>
      <c r="W308" s="9" t="n"/>
      <c r="X308" s="7" t="n"/>
      <c r="Y308" s="12" t="n"/>
      <c r="Z308" s="9" t="n"/>
      <c r="AA308" s="7" t="n"/>
      <c r="AB308" s="13">
        <f>IF(OR(Z308="",AA308=""),"",IF(VLOOKUP(Z308,LISTAS!$H$3:$I$12,2,FALSE)=0,"não volta",AA308+VLOOKUP(Z308,LISTAS!$H$3:$I$12,2,FALSE)))</f>
        <v/>
      </c>
      <c r="AC308" s="9" t="n"/>
      <c r="AD308" s="9" t="n"/>
      <c r="AE308" s="9" t="n"/>
      <c r="AF308" s="7" t="n"/>
      <c r="AG308" s="9" t="n"/>
      <c r="AH308" s="10">
        <f>IF(B308="","",TEXT(WEEKNUM(B308,2),"00"))</f>
        <v/>
      </c>
      <c r="AI308" s="10">
        <f>IF(B308="","",TEXT(B308,"mm"))</f>
        <v/>
      </c>
    </row>
    <row r="309">
      <c r="A309" s="6">
        <f>IF(D309="","",ROW()-2)</f>
        <v/>
      </c>
      <c r="B309" s="7" t="n"/>
      <c r="C309" s="8" t="n"/>
      <c r="D309" s="9" t="n"/>
      <c r="E309" s="9" t="n"/>
      <c r="F309" s="9" t="n"/>
      <c r="G309" s="9" t="n"/>
      <c r="H309" s="9" t="n"/>
      <c r="I309" s="9" t="n"/>
      <c r="J309" s="8" t="n"/>
      <c r="K309" s="10">
        <f>IF(OR(C309="",J309=""),"",IF((J309-C309)*1440&lt;=5,"Sim","Não"))</f>
        <v/>
      </c>
      <c r="L309" s="9" t="n"/>
      <c r="M309" s="8" t="n"/>
      <c r="N309" s="8" t="n"/>
      <c r="O309" s="10">
        <f>IF(OR(M309="",N309=""),"",IF((N309-M309)*1440&lt;=15,"Sim","Não"))</f>
        <v/>
      </c>
      <c r="P309" s="9" t="n"/>
      <c r="Q309" s="9" t="n"/>
      <c r="R309" s="9" t="n"/>
      <c r="S309" s="9" t="n"/>
      <c r="T309" s="9" t="n"/>
      <c r="U309" s="11" t="n"/>
      <c r="V309" s="9" t="n"/>
      <c r="W309" s="9" t="n"/>
      <c r="X309" s="7" t="n"/>
      <c r="Y309" s="12" t="n"/>
      <c r="Z309" s="9" t="n"/>
      <c r="AA309" s="7" t="n"/>
      <c r="AB309" s="13">
        <f>IF(OR(Z309="",AA309=""),"",IF(VLOOKUP(Z309,LISTAS!$H$3:$I$12,2,FALSE)=0,"não volta",AA309+VLOOKUP(Z309,LISTAS!$H$3:$I$12,2,FALSE)))</f>
        <v/>
      </c>
      <c r="AC309" s="9" t="n"/>
      <c r="AD309" s="9" t="n"/>
      <c r="AE309" s="9" t="n"/>
      <c r="AF309" s="7" t="n"/>
      <c r="AG309" s="9" t="n"/>
      <c r="AH309" s="10">
        <f>IF(B309="","",TEXT(WEEKNUM(B309,2),"00"))</f>
        <v/>
      </c>
      <c r="AI309" s="10">
        <f>IF(B309="","",TEXT(B309,"mm"))</f>
        <v/>
      </c>
    </row>
    <row r="310">
      <c r="A310" s="6">
        <f>IF(D310="","",ROW()-2)</f>
        <v/>
      </c>
      <c r="B310" s="7" t="n"/>
      <c r="C310" s="8" t="n"/>
      <c r="D310" s="9" t="n"/>
      <c r="E310" s="9" t="n"/>
      <c r="F310" s="9" t="n"/>
      <c r="G310" s="9" t="n"/>
      <c r="H310" s="9" t="n"/>
      <c r="I310" s="9" t="n"/>
      <c r="J310" s="8" t="n"/>
      <c r="K310" s="10">
        <f>IF(OR(C310="",J310=""),"",IF((J310-C310)*1440&lt;=5,"Sim","Não"))</f>
        <v/>
      </c>
      <c r="L310" s="9" t="n"/>
      <c r="M310" s="8" t="n"/>
      <c r="N310" s="8" t="n"/>
      <c r="O310" s="10">
        <f>IF(OR(M310="",N310=""),"",IF((N310-M310)*1440&lt;=15,"Sim","Não"))</f>
        <v/>
      </c>
      <c r="P310" s="9" t="n"/>
      <c r="Q310" s="9" t="n"/>
      <c r="R310" s="9" t="n"/>
      <c r="S310" s="9" t="n"/>
      <c r="T310" s="9" t="n"/>
      <c r="U310" s="11" t="n"/>
      <c r="V310" s="9" t="n"/>
      <c r="W310" s="9" t="n"/>
      <c r="X310" s="7" t="n"/>
      <c r="Y310" s="12" t="n"/>
      <c r="Z310" s="9" t="n"/>
      <c r="AA310" s="7" t="n"/>
      <c r="AB310" s="13">
        <f>IF(OR(Z310="",AA310=""),"",IF(VLOOKUP(Z310,LISTAS!$H$3:$I$12,2,FALSE)=0,"não volta",AA310+VLOOKUP(Z310,LISTAS!$H$3:$I$12,2,FALSE)))</f>
        <v/>
      </c>
      <c r="AC310" s="9" t="n"/>
      <c r="AD310" s="9" t="n"/>
      <c r="AE310" s="9" t="n"/>
      <c r="AF310" s="7" t="n"/>
      <c r="AG310" s="9" t="n"/>
      <c r="AH310" s="10">
        <f>IF(B310="","",TEXT(WEEKNUM(B310,2),"00"))</f>
        <v/>
      </c>
      <c r="AI310" s="10">
        <f>IF(B310="","",TEXT(B310,"mm"))</f>
        <v/>
      </c>
    </row>
    <row r="311">
      <c r="A311" s="6">
        <f>IF(D311="","",ROW()-2)</f>
        <v/>
      </c>
      <c r="B311" s="7" t="n"/>
      <c r="C311" s="8" t="n"/>
      <c r="D311" s="9" t="n"/>
      <c r="E311" s="9" t="n"/>
      <c r="F311" s="9" t="n"/>
      <c r="G311" s="9" t="n"/>
      <c r="H311" s="9" t="n"/>
      <c r="I311" s="9" t="n"/>
      <c r="J311" s="8" t="n"/>
      <c r="K311" s="10">
        <f>IF(OR(C311="",J311=""),"",IF((J311-C311)*1440&lt;=5,"Sim","Não"))</f>
        <v/>
      </c>
      <c r="L311" s="9" t="n"/>
      <c r="M311" s="8" t="n"/>
      <c r="N311" s="8" t="n"/>
      <c r="O311" s="10">
        <f>IF(OR(M311="",N311=""),"",IF((N311-M311)*1440&lt;=15,"Sim","Não"))</f>
        <v/>
      </c>
      <c r="P311" s="9" t="n"/>
      <c r="Q311" s="9" t="n"/>
      <c r="R311" s="9" t="n"/>
      <c r="S311" s="9" t="n"/>
      <c r="T311" s="9" t="n"/>
      <c r="U311" s="11" t="n"/>
      <c r="V311" s="9" t="n"/>
      <c r="W311" s="9" t="n"/>
      <c r="X311" s="7" t="n"/>
      <c r="Y311" s="12" t="n"/>
      <c r="Z311" s="9" t="n"/>
      <c r="AA311" s="7" t="n"/>
      <c r="AB311" s="13">
        <f>IF(OR(Z311="",AA311=""),"",IF(VLOOKUP(Z311,LISTAS!$H$3:$I$12,2,FALSE)=0,"não volta",AA311+VLOOKUP(Z311,LISTAS!$H$3:$I$12,2,FALSE)))</f>
        <v/>
      </c>
      <c r="AC311" s="9" t="n"/>
      <c r="AD311" s="9" t="n"/>
      <c r="AE311" s="9" t="n"/>
      <c r="AF311" s="7" t="n"/>
      <c r="AG311" s="9" t="n"/>
      <c r="AH311" s="10">
        <f>IF(B311="","",TEXT(WEEKNUM(B311,2),"00"))</f>
        <v/>
      </c>
      <c r="AI311" s="10">
        <f>IF(B311="","",TEXT(B311,"mm"))</f>
        <v/>
      </c>
    </row>
    <row r="312">
      <c r="A312" s="6">
        <f>IF(D312="","",ROW()-2)</f>
        <v/>
      </c>
      <c r="B312" s="7" t="n"/>
      <c r="C312" s="8" t="n"/>
      <c r="D312" s="9" t="n"/>
      <c r="E312" s="9" t="n"/>
      <c r="F312" s="9" t="n"/>
      <c r="G312" s="9" t="n"/>
      <c r="H312" s="9" t="n"/>
      <c r="I312" s="9" t="n"/>
      <c r="J312" s="8" t="n"/>
      <c r="K312" s="10">
        <f>IF(OR(C312="",J312=""),"",IF((J312-C312)*1440&lt;=5,"Sim","Não"))</f>
        <v/>
      </c>
      <c r="L312" s="9" t="n"/>
      <c r="M312" s="8" t="n"/>
      <c r="N312" s="8" t="n"/>
      <c r="O312" s="10">
        <f>IF(OR(M312="",N312=""),"",IF((N312-M312)*1440&lt;=15,"Sim","Não"))</f>
        <v/>
      </c>
      <c r="P312" s="9" t="n"/>
      <c r="Q312" s="9" t="n"/>
      <c r="R312" s="9" t="n"/>
      <c r="S312" s="9" t="n"/>
      <c r="T312" s="9" t="n"/>
      <c r="U312" s="11" t="n"/>
      <c r="V312" s="9" t="n"/>
      <c r="W312" s="9" t="n"/>
      <c r="X312" s="7" t="n"/>
      <c r="Y312" s="12" t="n"/>
      <c r="Z312" s="9" t="n"/>
      <c r="AA312" s="7" t="n"/>
      <c r="AB312" s="13">
        <f>IF(OR(Z312="",AA312=""),"",IF(VLOOKUP(Z312,LISTAS!$H$3:$I$12,2,FALSE)=0,"não volta",AA312+VLOOKUP(Z312,LISTAS!$H$3:$I$12,2,FALSE)))</f>
        <v/>
      </c>
      <c r="AC312" s="9" t="n"/>
      <c r="AD312" s="9" t="n"/>
      <c r="AE312" s="9" t="n"/>
      <c r="AF312" s="7" t="n"/>
      <c r="AG312" s="9" t="n"/>
      <c r="AH312" s="10">
        <f>IF(B312="","",TEXT(WEEKNUM(B312,2),"00"))</f>
        <v/>
      </c>
      <c r="AI312" s="10">
        <f>IF(B312="","",TEXT(B312,"mm"))</f>
        <v/>
      </c>
    </row>
    <row r="313">
      <c r="A313" s="6">
        <f>IF(D313="","",ROW()-2)</f>
        <v/>
      </c>
      <c r="B313" s="7" t="n"/>
      <c r="C313" s="8" t="n"/>
      <c r="D313" s="9" t="n"/>
      <c r="E313" s="9" t="n"/>
      <c r="F313" s="9" t="n"/>
      <c r="G313" s="9" t="n"/>
      <c r="H313" s="9" t="n"/>
      <c r="I313" s="9" t="n"/>
      <c r="J313" s="8" t="n"/>
      <c r="K313" s="10">
        <f>IF(OR(C313="",J313=""),"",IF((J313-C313)*1440&lt;=5,"Sim","Não"))</f>
        <v/>
      </c>
      <c r="L313" s="9" t="n"/>
      <c r="M313" s="8" t="n"/>
      <c r="N313" s="8" t="n"/>
      <c r="O313" s="10">
        <f>IF(OR(M313="",N313=""),"",IF((N313-M313)*1440&lt;=15,"Sim","Não"))</f>
        <v/>
      </c>
      <c r="P313" s="9" t="n"/>
      <c r="Q313" s="9" t="n"/>
      <c r="R313" s="9" t="n"/>
      <c r="S313" s="9" t="n"/>
      <c r="T313" s="9" t="n"/>
      <c r="U313" s="11" t="n"/>
      <c r="V313" s="9" t="n"/>
      <c r="W313" s="9" t="n"/>
      <c r="X313" s="7" t="n"/>
      <c r="Y313" s="12" t="n"/>
      <c r="Z313" s="9" t="n"/>
      <c r="AA313" s="7" t="n"/>
      <c r="AB313" s="13">
        <f>IF(OR(Z313="",AA313=""),"",IF(VLOOKUP(Z313,LISTAS!$H$3:$I$12,2,FALSE)=0,"não volta",AA313+VLOOKUP(Z313,LISTAS!$H$3:$I$12,2,FALSE)))</f>
        <v/>
      </c>
      <c r="AC313" s="9" t="n"/>
      <c r="AD313" s="9" t="n"/>
      <c r="AE313" s="9" t="n"/>
      <c r="AF313" s="7" t="n"/>
      <c r="AG313" s="9" t="n"/>
      <c r="AH313" s="10">
        <f>IF(B313="","",TEXT(WEEKNUM(B313,2),"00"))</f>
        <v/>
      </c>
      <c r="AI313" s="10">
        <f>IF(B313="","",TEXT(B313,"mm"))</f>
        <v/>
      </c>
    </row>
    <row r="314">
      <c r="A314" s="6">
        <f>IF(D314="","",ROW()-2)</f>
        <v/>
      </c>
      <c r="B314" s="7" t="n"/>
      <c r="C314" s="8" t="n"/>
      <c r="D314" s="9" t="n"/>
      <c r="E314" s="9" t="n"/>
      <c r="F314" s="9" t="n"/>
      <c r="G314" s="9" t="n"/>
      <c r="H314" s="9" t="n"/>
      <c r="I314" s="9" t="n"/>
      <c r="J314" s="8" t="n"/>
      <c r="K314" s="10">
        <f>IF(OR(C314="",J314=""),"",IF((J314-C314)*1440&lt;=5,"Sim","Não"))</f>
        <v/>
      </c>
      <c r="L314" s="9" t="n"/>
      <c r="M314" s="8" t="n"/>
      <c r="N314" s="8" t="n"/>
      <c r="O314" s="10">
        <f>IF(OR(M314="",N314=""),"",IF((N314-M314)*1440&lt;=15,"Sim","Não"))</f>
        <v/>
      </c>
      <c r="P314" s="9" t="n"/>
      <c r="Q314" s="9" t="n"/>
      <c r="R314" s="9" t="n"/>
      <c r="S314" s="9" t="n"/>
      <c r="T314" s="9" t="n"/>
      <c r="U314" s="11" t="n"/>
      <c r="V314" s="9" t="n"/>
      <c r="W314" s="9" t="n"/>
      <c r="X314" s="7" t="n"/>
      <c r="Y314" s="12" t="n"/>
      <c r="Z314" s="9" t="n"/>
      <c r="AA314" s="7" t="n"/>
      <c r="AB314" s="13">
        <f>IF(OR(Z314="",AA314=""),"",IF(VLOOKUP(Z314,LISTAS!$H$3:$I$12,2,FALSE)=0,"não volta",AA314+VLOOKUP(Z314,LISTAS!$H$3:$I$12,2,FALSE)))</f>
        <v/>
      </c>
      <c r="AC314" s="9" t="n"/>
      <c r="AD314" s="9" t="n"/>
      <c r="AE314" s="9" t="n"/>
      <c r="AF314" s="7" t="n"/>
      <c r="AG314" s="9" t="n"/>
      <c r="AH314" s="10">
        <f>IF(B314="","",TEXT(WEEKNUM(B314,2),"00"))</f>
        <v/>
      </c>
      <c r="AI314" s="10">
        <f>IF(B314="","",TEXT(B314,"mm"))</f>
        <v/>
      </c>
    </row>
    <row r="315">
      <c r="A315" s="6">
        <f>IF(D315="","",ROW()-2)</f>
        <v/>
      </c>
      <c r="B315" s="7" t="n"/>
      <c r="C315" s="8" t="n"/>
      <c r="D315" s="9" t="n"/>
      <c r="E315" s="9" t="n"/>
      <c r="F315" s="9" t="n"/>
      <c r="G315" s="9" t="n"/>
      <c r="H315" s="9" t="n"/>
      <c r="I315" s="9" t="n"/>
      <c r="J315" s="8" t="n"/>
      <c r="K315" s="10">
        <f>IF(OR(C315="",J315=""),"",IF((J315-C315)*1440&lt;=5,"Sim","Não"))</f>
        <v/>
      </c>
      <c r="L315" s="9" t="n"/>
      <c r="M315" s="8" t="n"/>
      <c r="N315" s="8" t="n"/>
      <c r="O315" s="10">
        <f>IF(OR(M315="",N315=""),"",IF((N315-M315)*1440&lt;=15,"Sim","Não"))</f>
        <v/>
      </c>
      <c r="P315" s="9" t="n"/>
      <c r="Q315" s="9" t="n"/>
      <c r="R315" s="9" t="n"/>
      <c r="S315" s="9" t="n"/>
      <c r="T315" s="9" t="n"/>
      <c r="U315" s="11" t="n"/>
      <c r="V315" s="9" t="n"/>
      <c r="W315" s="9" t="n"/>
      <c r="X315" s="7" t="n"/>
      <c r="Y315" s="12" t="n"/>
      <c r="Z315" s="9" t="n"/>
      <c r="AA315" s="7" t="n"/>
      <c r="AB315" s="13">
        <f>IF(OR(Z315="",AA315=""),"",IF(VLOOKUP(Z315,LISTAS!$H$3:$I$12,2,FALSE)=0,"não volta",AA315+VLOOKUP(Z315,LISTAS!$H$3:$I$12,2,FALSE)))</f>
        <v/>
      </c>
      <c r="AC315" s="9" t="n"/>
      <c r="AD315" s="9" t="n"/>
      <c r="AE315" s="9" t="n"/>
      <c r="AF315" s="7" t="n"/>
      <c r="AG315" s="9" t="n"/>
      <c r="AH315" s="10">
        <f>IF(B315="","",TEXT(WEEKNUM(B315,2),"00"))</f>
        <v/>
      </c>
      <c r="AI315" s="10">
        <f>IF(B315="","",TEXT(B315,"mm"))</f>
        <v/>
      </c>
    </row>
    <row r="316">
      <c r="A316" s="6">
        <f>IF(D316="","",ROW()-2)</f>
        <v/>
      </c>
      <c r="B316" s="7" t="n"/>
      <c r="C316" s="8" t="n"/>
      <c r="D316" s="9" t="n"/>
      <c r="E316" s="9" t="n"/>
      <c r="F316" s="9" t="n"/>
      <c r="G316" s="9" t="n"/>
      <c r="H316" s="9" t="n"/>
      <c r="I316" s="9" t="n"/>
      <c r="J316" s="8" t="n"/>
      <c r="K316" s="10">
        <f>IF(OR(C316="",J316=""),"",IF((J316-C316)*1440&lt;=5,"Sim","Não"))</f>
        <v/>
      </c>
      <c r="L316" s="9" t="n"/>
      <c r="M316" s="8" t="n"/>
      <c r="N316" s="8" t="n"/>
      <c r="O316" s="10">
        <f>IF(OR(M316="",N316=""),"",IF((N316-M316)*1440&lt;=15,"Sim","Não"))</f>
        <v/>
      </c>
      <c r="P316" s="9" t="n"/>
      <c r="Q316" s="9" t="n"/>
      <c r="R316" s="9" t="n"/>
      <c r="S316" s="9" t="n"/>
      <c r="T316" s="9" t="n"/>
      <c r="U316" s="11" t="n"/>
      <c r="V316" s="9" t="n"/>
      <c r="W316" s="9" t="n"/>
      <c r="X316" s="7" t="n"/>
      <c r="Y316" s="12" t="n"/>
      <c r="Z316" s="9" t="n"/>
      <c r="AA316" s="7" t="n"/>
      <c r="AB316" s="13">
        <f>IF(OR(Z316="",AA316=""),"",IF(VLOOKUP(Z316,LISTAS!$H$3:$I$12,2,FALSE)=0,"não volta",AA316+VLOOKUP(Z316,LISTAS!$H$3:$I$12,2,FALSE)))</f>
        <v/>
      </c>
      <c r="AC316" s="9" t="n"/>
      <c r="AD316" s="9" t="n"/>
      <c r="AE316" s="9" t="n"/>
      <c r="AF316" s="7" t="n"/>
      <c r="AG316" s="9" t="n"/>
      <c r="AH316" s="10">
        <f>IF(B316="","",TEXT(WEEKNUM(B316,2),"00"))</f>
        <v/>
      </c>
      <c r="AI316" s="10">
        <f>IF(B316="","",TEXT(B316,"mm"))</f>
        <v/>
      </c>
    </row>
    <row r="317">
      <c r="A317" s="6">
        <f>IF(D317="","",ROW()-2)</f>
        <v/>
      </c>
      <c r="B317" s="7" t="n"/>
      <c r="C317" s="8" t="n"/>
      <c r="D317" s="9" t="n"/>
      <c r="E317" s="9" t="n"/>
      <c r="F317" s="9" t="n"/>
      <c r="G317" s="9" t="n"/>
      <c r="H317" s="9" t="n"/>
      <c r="I317" s="9" t="n"/>
      <c r="J317" s="8" t="n"/>
      <c r="K317" s="10">
        <f>IF(OR(C317="",J317=""),"",IF((J317-C317)*1440&lt;=5,"Sim","Não"))</f>
        <v/>
      </c>
      <c r="L317" s="9" t="n"/>
      <c r="M317" s="8" t="n"/>
      <c r="N317" s="8" t="n"/>
      <c r="O317" s="10">
        <f>IF(OR(M317="",N317=""),"",IF((N317-M317)*1440&lt;=15,"Sim","Não"))</f>
        <v/>
      </c>
      <c r="P317" s="9" t="n"/>
      <c r="Q317" s="9" t="n"/>
      <c r="R317" s="9" t="n"/>
      <c r="S317" s="9" t="n"/>
      <c r="T317" s="9" t="n"/>
      <c r="U317" s="11" t="n"/>
      <c r="V317" s="9" t="n"/>
      <c r="W317" s="9" t="n"/>
      <c r="X317" s="7" t="n"/>
      <c r="Y317" s="12" t="n"/>
      <c r="Z317" s="9" t="n"/>
      <c r="AA317" s="7" t="n"/>
      <c r="AB317" s="13">
        <f>IF(OR(Z317="",AA317=""),"",IF(VLOOKUP(Z317,LISTAS!$H$3:$I$12,2,FALSE)=0,"não volta",AA317+VLOOKUP(Z317,LISTAS!$H$3:$I$12,2,FALSE)))</f>
        <v/>
      </c>
      <c r="AC317" s="9" t="n"/>
      <c r="AD317" s="9" t="n"/>
      <c r="AE317" s="9" t="n"/>
      <c r="AF317" s="7" t="n"/>
      <c r="AG317" s="9" t="n"/>
      <c r="AH317" s="10">
        <f>IF(B317="","",TEXT(WEEKNUM(B317,2),"00"))</f>
        <v/>
      </c>
      <c r="AI317" s="10">
        <f>IF(B317="","",TEXT(B317,"mm"))</f>
        <v/>
      </c>
    </row>
    <row r="318">
      <c r="A318" s="6">
        <f>IF(D318="","",ROW()-2)</f>
        <v/>
      </c>
      <c r="B318" s="7" t="n"/>
      <c r="C318" s="8" t="n"/>
      <c r="D318" s="9" t="n"/>
      <c r="E318" s="9" t="n"/>
      <c r="F318" s="9" t="n"/>
      <c r="G318" s="9" t="n"/>
      <c r="H318" s="9" t="n"/>
      <c r="I318" s="9" t="n"/>
      <c r="J318" s="8" t="n"/>
      <c r="K318" s="10">
        <f>IF(OR(C318="",J318=""),"",IF((J318-C318)*1440&lt;=5,"Sim","Não"))</f>
        <v/>
      </c>
      <c r="L318" s="9" t="n"/>
      <c r="M318" s="8" t="n"/>
      <c r="N318" s="8" t="n"/>
      <c r="O318" s="10">
        <f>IF(OR(M318="",N318=""),"",IF((N318-M318)*1440&lt;=15,"Sim","Não"))</f>
        <v/>
      </c>
      <c r="P318" s="9" t="n"/>
      <c r="Q318" s="9" t="n"/>
      <c r="R318" s="9" t="n"/>
      <c r="S318" s="9" t="n"/>
      <c r="T318" s="9" t="n"/>
      <c r="U318" s="11" t="n"/>
      <c r="V318" s="9" t="n"/>
      <c r="W318" s="9" t="n"/>
      <c r="X318" s="7" t="n"/>
      <c r="Y318" s="12" t="n"/>
      <c r="Z318" s="9" t="n"/>
      <c r="AA318" s="7" t="n"/>
      <c r="AB318" s="13">
        <f>IF(OR(Z318="",AA318=""),"",IF(VLOOKUP(Z318,LISTAS!$H$3:$I$12,2,FALSE)=0,"não volta",AA318+VLOOKUP(Z318,LISTAS!$H$3:$I$12,2,FALSE)))</f>
        <v/>
      </c>
      <c r="AC318" s="9" t="n"/>
      <c r="AD318" s="9" t="n"/>
      <c r="AE318" s="9" t="n"/>
      <c r="AF318" s="7" t="n"/>
      <c r="AG318" s="9" t="n"/>
      <c r="AH318" s="10">
        <f>IF(B318="","",TEXT(WEEKNUM(B318,2),"00"))</f>
        <v/>
      </c>
      <c r="AI318" s="10">
        <f>IF(B318="","",TEXT(B318,"mm"))</f>
        <v/>
      </c>
    </row>
    <row r="319">
      <c r="A319" s="6">
        <f>IF(D319="","",ROW()-2)</f>
        <v/>
      </c>
      <c r="B319" s="7" t="n"/>
      <c r="C319" s="8" t="n"/>
      <c r="D319" s="9" t="n"/>
      <c r="E319" s="9" t="n"/>
      <c r="F319" s="9" t="n"/>
      <c r="G319" s="9" t="n"/>
      <c r="H319" s="9" t="n"/>
      <c r="I319" s="9" t="n"/>
      <c r="J319" s="8" t="n"/>
      <c r="K319" s="10">
        <f>IF(OR(C319="",J319=""),"",IF((J319-C319)*1440&lt;=5,"Sim","Não"))</f>
        <v/>
      </c>
      <c r="L319" s="9" t="n"/>
      <c r="M319" s="8" t="n"/>
      <c r="N319" s="8" t="n"/>
      <c r="O319" s="10">
        <f>IF(OR(M319="",N319=""),"",IF((N319-M319)*1440&lt;=15,"Sim","Não"))</f>
        <v/>
      </c>
      <c r="P319" s="9" t="n"/>
      <c r="Q319" s="9" t="n"/>
      <c r="R319" s="9" t="n"/>
      <c r="S319" s="9" t="n"/>
      <c r="T319" s="9" t="n"/>
      <c r="U319" s="11" t="n"/>
      <c r="V319" s="9" t="n"/>
      <c r="W319" s="9" t="n"/>
      <c r="X319" s="7" t="n"/>
      <c r="Y319" s="12" t="n"/>
      <c r="Z319" s="9" t="n"/>
      <c r="AA319" s="7" t="n"/>
      <c r="AB319" s="13">
        <f>IF(OR(Z319="",AA319=""),"",IF(VLOOKUP(Z319,LISTAS!$H$3:$I$12,2,FALSE)=0,"não volta",AA319+VLOOKUP(Z319,LISTAS!$H$3:$I$12,2,FALSE)))</f>
        <v/>
      </c>
      <c r="AC319" s="9" t="n"/>
      <c r="AD319" s="9" t="n"/>
      <c r="AE319" s="9" t="n"/>
      <c r="AF319" s="7" t="n"/>
      <c r="AG319" s="9" t="n"/>
      <c r="AH319" s="10">
        <f>IF(B319="","",TEXT(WEEKNUM(B319,2),"00"))</f>
        <v/>
      </c>
      <c r="AI319" s="10">
        <f>IF(B319="","",TEXT(B319,"mm"))</f>
        <v/>
      </c>
    </row>
    <row r="320">
      <c r="A320" s="6">
        <f>IF(D320="","",ROW()-2)</f>
        <v/>
      </c>
      <c r="B320" s="7" t="n"/>
      <c r="C320" s="8" t="n"/>
      <c r="D320" s="9" t="n"/>
      <c r="E320" s="9" t="n"/>
      <c r="F320" s="9" t="n"/>
      <c r="G320" s="9" t="n"/>
      <c r="H320" s="9" t="n"/>
      <c r="I320" s="9" t="n"/>
      <c r="J320" s="8" t="n"/>
      <c r="K320" s="10">
        <f>IF(OR(C320="",J320=""),"",IF((J320-C320)*1440&lt;=5,"Sim","Não"))</f>
        <v/>
      </c>
      <c r="L320" s="9" t="n"/>
      <c r="M320" s="8" t="n"/>
      <c r="N320" s="8" t="n"/>
      <c r="O320" s="10">
        <f>IF(OR(M320="",N320=""),"",IF((N320-M320)*1440&lt;=15,"Sim","Não"))</f>
        <v/>
      </c>
      <c r="P320" s="9" t="n"/>
      <c r="Q320" s="9" t="n"/>
      <c r="R320" s="9" t="n"/>
      <c r="S320" s="9" t="n"/>
      <c r="T320" s="9" t="n"/>
      <c r="U320" s="11" t="n"/>
      <c r="V320" s="9" t="n"/>
      <c r="W320" s="9" t="n"/>
      <c r="X320" s="7" t="n"/>
      <c r="Y320" s="12" t="n"/>
      <c r="Z320" s="9" t="n"/>
      <c r="AA320" s="7" t="n"/>
      <c r="AB320" s="13">
        <f>IF(OR(Z320="",AA320=""),"",IF(VLOOKUP(Z320,LISTAS!$H$3:$I$12,2,FALSE)=0,"não volta",AA320+VLOOKUP(Z320,LISTAS!$H$3:$I$12,2,FALSE)))</f>
        <v/>
      </c>
      <c r="AC320" s="9" t="n"/>
      <c r="AD320" s="9" t="n"/>
      <c r="AE320" s="9" t="n"/>
      <c r="AF320" s="7" t="n"/>
      <c r="AG320" s="9" t="n"/>
      <c r="AH320" s="10">
        <f>IF(B320="","",TEXT(WEEKNUM(B320,2),"00"))</f>
        <v/>
      </c>
      <c r="AI320" s="10">
        <f>IF(B320="","",TEXT(B320,"mm"))</f>
        <v/>
      </c>
    </row>
    <row r="321">
      <c r="A321" s="6">
        <f>IF(D321="","",ROW()-2)</f>
        <v/>
      </c>
      <c r="B321" s="7" t="n"/>
      <c r="C321" s="8" t="n"/>
      <c r="D321" s="9" t="n"/>
      <c r="E321" s="9" t="n"/>
      <c r="F321" s="9" t="n"/>
      <c r="G321" s="9" t="n"/>
      <c r="H321" s="9" t="n"/>
      <c r="I321" s="9" t="n"/>
      <c r="J321" s="8" t="n"/>
      <c r="K321" s="10">
        <f>IF(OR(C321="",J321=""),"",IF((J321-C321)*1440&lt;=5,"Sim","Não"))</f>
        <v/>
      </c>
      <c r="L321" s="9" t="n"/>
      <c r="M321" s="8" t="n"/>
      <c r="N321" s="8" t="n"/>
      <c r="O321" s="10">
        <f>IF(OR(M321="",N321=""),"",IF((N321-M321)*1440&lt;=15,"Sim","Não"))</f>
        <v/>
      </c>
      <c r="P321" s="9" t="n"/>
      <c r="Q321" s="9" t="n"/>
      <c r="R321" s="9" t="n"/>
      <c r="S321" s="9" t="n"/>
      <c r="T321" s="9" t="n"/>
      <c r="U321" s="11" t="n"/>
      <c r="V321" s="9" t="n"/>
      <c r="W321" s="9" t="n"/>
      <c r="X321" s="7" t="n"/>
      <c r="Y321" s="12" t="n"/>
      <c r="Z321" s="9" t="n"/>
      <c r="AA321" s="7" t="n"/>
      <c r="AB321" s="13">
        <f>IF(OR(Z321="",AA321=""),"",IF(VLOOKUP(Z321,LISTAS!$H$3:$I$12,2,FALSE)=0,"não volta",AA321+VLOOKUP(Z321,LISTAS!$H$3:$I$12,2,FALSE)))</f>
        <v/>
      </c>
      <c r="AC321" s="9" t="n"/>
      <c r="AD321" s="9" t="n"/>
      <c r="AE321" s="9" t="n"/>
      <c r="AF321" s="7" t="n"/>
      <c r="AG321" s="9" t="n"/>
      <c r="AH321" s="10">
        <f>IF(B321="","",TEXT(WEEKNUM(B321,2),"00"))</f>
        <v/>
      </c>
      <c r="AI321" s="10">
        <f>IF(B321="","",TEXT(B321,"mm"))</f>
        <v/>
      </c>
    </row>
    <row r="322">
      <c r="A322" s="6">
        <f>IF(D322="","",ROW()-2)</f>
        <v/>
      </c>
      <c r="B322" s="7" t="n"/>
      <c r="C322" s="8" t="n"/>
      <c r="D322" s="9" t="n"/>
      <c r="E322" s="9" t="n"/>
      <c r="F322" s="9" t="n"/>
      <c r="G322" s="9" t="n"/>
      <c r="H322" s="9" t="n"/>
      <c r="I322" s="9" t="n"/>
      <c r="J322" s="8" t="n"/>
      <c r="K322" s="10">
        <f>IF(OR(C322="",J322=""),"",IF((J322-C322)*1440&lt;=5,"Sim","Não"))</f>
        <v/>
      </c>
      <c r="L322" s="9" t="n"/>
      <c r="M322" s="8" t="n"/>
      <c r="N322" s="8" t="n"/>
      <c r="O322" s="10">
        <f>IF(OR(M322="",N322=""),"",IF((N322-M322)*1440&lt;=15,"Sim","Não"))</f>
        <v/>
      </c>
      <c r="P322" s="9" t="n"/>
      <c r="Q322" s="9" t="n"/>
      <c r="R322" s="9" t="n"/>
      <c r="S322" s="9" t="n"/>
      <c r="T322" s="9" t="n"/>
      <c r="U322" s="11" t="n"/>
      <c r="V322" s="9" t="n"/>
      <c r="W322" s="9" t="n"/>
      <c r="X322" s="7" t="n"/>
      <c r="Y322" s="12" t="n"/>
      <c r="Z322" s="9" t="n"/>
      <c r="AA322" s="7" t="n"/>
      <c r="AB322" s="13">
        <f>IF(OR(Z322="",AA322=""),"",IF(VLOOKUP(Z322,LISTAS!$H$3:$I$12,2,FALSE)=0,"não volta",AA322+VLOOKUP(Z322,LISTAS!$H$3:$I$12,2,FALSE)))</f>
        <v/>
      </c>
      <c r="AC322" s="9" t="n"/>
      <c r="AD322" s="9" t="n"/>
      <c r="AE322" s="9" t="n"/>
      <c r="AF322" s="7" t="n"/>
      <c r="AG322" s="9" t="n"/>
      <c r="AH322" s="10">
        <f>IF(B322="","",TEXT(WEEKNUM(B322,2),"00"))</f>
        <v/>
      </c>
      <c r="AI322" s="10">
        <f>IF(B322="","",TEXT(B322,"mm"))</f>
        <v/>
      </c>
    </row>
    <row r="323">
      <c r="A323" s="6">
        <f>IF(D323="","",ROW()-2)</f>
        <v/>
      </c>
      <c r="B323" s="7" t="n"/>
      <c r="C323" s="8" t="n"/>
      <c r="D323" s="9" t="n"/>
      <c r="E323" s="9" t="n"/>
      <c r="F323" s="9" t="n"/>
      <c r="G323" s="9" t="n"/>
      <c r="H323" s="9" t="n"/>
      <c r="I323" s="9" t="n"/>
      <c r="J323" s="8" t="n"/>
      <c r="K323" s="10">
        <f>IF(OR(C323="",J323=""),"",IF((J323-C323)*1440&lt;=5,"Sim","Não"))</f>
        <v/>
      </c>
      <c r="L323" s="9" t="n"/>
      <c r="M323" s="8" t="n"/>
      <c r="N323" s="8" t="n"/>
      <c r="O323" s="10">
        <f>IF(OR(M323="",N323=""),"",IF((N323-M323)*1440&lt;=15,"Sim","Não"))</f>
        <v/>
      </c>
      <c r="P323" s="9" t="n"/>
      <c r="Q323" s="9" t="n"/>
      <c r="R323" s="9" t="n"/>
      <c r="S323" s="9" t="n"/>
      <c r="T323" s="9" t="n"/>
      <c r="U323" s="11" t="n"/>
      <c r="V323" s="9" t="n"/>
      <c r="W323" s="9" t="n"/>
      <c r="X323" s="7" t="n"/>
      <c r="Y323" s="12" t="n"/>
      <c r="Z323" s="9" t="n"/>
      <c r="AA323" s="7" t="n"/>
      <c r="AB323" s="13">
        <f>IF(OR(Z323="",AA323=""),"",IF(VLOOKUP(Z323,LISTAS!$H$3:$I$12,2,FALSE)=0,"não volta",AA323+VLOOKUP(Z323,LISTAS!$H$3:$I$12,2,FALSE)))</f>
        <v/>
      </c>
      <c r="AC323" s="9" t="n"/>
      <c r="AD323" s="9" t="n"/>
      <c r="AE323" s="9" t="n"/>
      <c r="AF323" s="7" t="n"/>
      <c r="AG323" s="9" t="n"/>
      <c r="AH323" s="10">
        <f>IF(B323="","",TEXT(WEEKNUM(B323,2),"00"))</f>
        <v/>
      </c>
      <c r="AI323" s="10">
        <f>IF(B323="","",TEXT(B323,"mm"))</f>
        <v/>
      </c>
    </row>
    <row r="324">
      <c r="A324" s="6">
        <f>IF(D324="","",ROW()-2)</f>
        <v/>
      </c>
      <c r="B324" s="7" t="n"/>
      <c r="C324" s="8" t="n"/>
      <c r="D324" s="9" t="n"/>
      <c r="E324" s="9" t="n"/>
      <c r="F324" s="9" t="n"/>
      <c r="G324" s="9" t="n"/>
      <c r="H324" s="9" t="n"/>
      <c r="I324" s="9" t="n"/>
      <c r="J324" s="8" t="n"/>
      <c r="K324" s="10">
        <f>IF(OR(C324="",J324=""),"",IF((J324-C324)*1440&lt;=5,"Sim","Não"))</f>
        <v/>
      </c>
      <c r="L324" s="9" t="n"/>
      <c r="M324" s="8" t="n"/>
      <c r="N324" s="8" t="n"/>
      <c r="O324" s="10">
        <f>IF(OR(M324="",N324=""),"",IF((N324-M324)*1440&lt;=15,"Sim","Não"))</f>
        <v/>
      </c>
      <c r="P324" s="9" t="n"/>
      <c r="Q324" s="9" t="n"/>
      <c r="R324" s="9" t="n"/>
      <c r="S324" s="9" t="n"/>
      <c r="T324" s="9" t="n"/>
      <c r="U324" s="11" t="n"/>
      <c r="V324" s="9" t="n"/>
      <c r="W324" s="9" t="n"/>
      <c r="X324" s="7" t="n"/>
      <c r="Y324" s="12" t="n"/>
      <c r="Z324" s="9" t="n"/>
      <c r="AA324" s="7" t="n"/>
      <c r="AB324" s="13">
        <f>IF(OR(Z324="",AA324=""),"",IF(VLOOKUP(Z324,LISTAS!$H$3:$I$12,2,FALSE)=0,"não volta",AA324+VLOOKUP(Z324,LISTAS!$H$3:$I$12,2,FALSE)))</f>
        <v/>
      </c>
      <c r="AC324" s="9" t="n"/>
      <c r="AD324" s="9" t="n"/>
      <c r="AE324" s="9" t="n"/>
      <c r="AF324" s="7" t="n"/>
      <c r="AG324" s="9" t="n"/>
      <c r="AH324" s="10">
        <f>IF(B324="","",TEXT(WEEKNUM(B324,2),"00"))</f>
        <v/>
      </c>
      <c r="AI324" s="10">
        <f>IF(B324="","",TEXT(B324,"mm"))</f>
        <v/>
      </c>
    </row>
    <row r="325">
      <c r="A325" s="6">
        <f>IF(D325="","",ROW()-2)</f>
        <v/>
      </c>
      <c r="B325" s="7" t="n"/>
      <c r="C325" s="8" t="n"/>
      <c r="D325" s="9" t="n"/>
      <c r="E325" s="9" t="n"/>
      <c r="F325" s="9" t="n"/>
      <c r="G325" s="9" t="n"/>
      <c r="H325" s="9" t="n"/>
      <c r="I325" s="9" t="n"/>
      <c r="J325" s="8" t="n"/>
      <c r="K325" s="10">
        <f>IF(OR(C325="",J325=""),"",IF((J325-C325)*1440&lt;=5,"Sim","Não"))</f>
        <v/>
      </c>
      <c r="L325" s="9" t="n"/>
      <c r="M325" s="8" t="n"/>
      <c r="N325" s="8" t="n"/>
      <c r="O325" s="10">
        <f>IF(OR(M325="",N325=""),"",IF((N325-M325)*1440&lt;=15,"Sim","Não"))</f>
        <v/>
      </c>
      <c r="P325" s="9" t="n"/>
      <c r="Q325" s="9" t="n"/>
      <c r="R325" s="9" t="n"/>
      <c r="S325" s="9" t="n"/>
      <c r="T325" s="9" t="n"/>
      <c r="U325" s="11" t="n"/>
      <c r="V325" s="9" t="n"/>
      <c r="W325" s="9" t="n"/>
      <c r="X325" s="7" t="n"/>
      <c r="Y325" s="12" t="n"/>
      <c r="Z325" s="9" t="n"/>
      <c r="AA325" s="7" t="n"/>
      <c r="AB325" s="13">
        <f>IF(OR(Z325="",AA325=""),"",IF(VLOOKUP(Z325,LISTAS!$H$3:$I$12,2,FALSE)=0,"não volta",AA325+VLOOKUP(Z325,LISTAS!$H$3:$I$12,2,FALSE)))</f>
        <v/>
      </c>
      <c r="AC325" s="9" t="n"/>
      <c r="AD325" s="9" t="n"/>
      <c r="AE325" s="9" t="n"/>
      <c r="AF325" s="7" t="n"/>
      <c r="AG325" s="9" t="n"/>
      <c r="AH325" s="10">
        <f>IF(B325="","",TEXT(WEEKNUM(B325,2),"00"))</f>
        <v/>
      </c>
      <c r="AI325" s="10">
        <f>IF(B325="","",TEXT(B325,"mm"))</f>
        <v/>
      </c>
    </row>
    <row r="326">
      <c r="A326" s="6">
        <f>IF(D326="","",ROW()-2)</f>
        <v/>
      </c>
      <c r="B326" s="7" t="n"/>
      <c r="C326" s="8" t="n"/>
      <c r="D326" s="9" t="n"/>
      <c r="E326" s="9" t="n"/>
      <c r="F326" s="9" t="n"/>
      <c r="G326" s="9" t="n"/>
      <c r="H326" s="9" t="n"/>
      <c r="I326" s="9" t="n"/>
      <c r="J326" s="8" t="n"/>
      <c r="K326" s="10">
        <f>IF(OR(C326="",J326=""),"",IF((J326-C326)*1440&lt;=5,"Sim","Não"))</f>
        <v/>
      </c>
      <c r="L326" s="9" t="n"/>
      <c r="M326" s="8" t="n"/>
      <c r="N326" s="8" t="n"/>
      <c r="O326" s="10">
        <f>IF(OR(M326="",N326=""),"",IF((N326-M326)*1440&lt;=15,"Sim","Não"))</f>
        <v/>
      </c>
      <c r="P326" s="9" t="n"/>
      <c r="Q326" s="9" t="n"/>
      <c r="R326" s="9" t="n"/>
      <c r="S326" s="9" t="n"/>
      <c r="T326" s="9" t="n"/>
      <c r="U326" s="11" t="n"/>
      <c r="V326" s="9" t="n"/>
      <c r="W326" s="9" t="n"/>
      <c r="X326" s="7" t="n"/>
      <c r="Y326" s="12" t="n"/>
      <c r="Z326" s="9" t="n"/>
      <c r="AA326" s="7" t="n"/>
      <c r="AB326" s="13">
        <f>IF(OR(Z326="",AA326=""),"",IF(VLOOKUP(Z326,LISTAS!$H$3:$I$12,2,FALSE)=0,"não volta",AA326+VLOOKUP(Z326,LISTAS!$H$3:$I$12,2,FALSE)))</f>
        <v/>
      </c>
      <c r="AC326" s="9" t="n"/>
      <c r="AD326" s="9" t="n"/>
      <c r="AE326" s="9" t="n"/>
      <c r="AF326" s="7" t="n"/>
      <c r="AG326" s="9" t="n"/>
      <c r="AH326" s="10">
        <f>IF(B326="","",TEXT(WEEKNUM(B326,2),"00"))</f>
        <v/>
      </c>
      <c r="AI326" s="10">
        <f>IF(B326="","",TEXT(B326,"mm"))</f>
        <v/>
      </c>
    </row>
    <row r="327">
      <c r="A327" s="6">
        <f>IF(D327="","",ROW()-2)</f>
        <v/>
      </c>
      <c r="B327" s="7" t="n"/>
      <c r="C327" s="8" t="n"/>
      <c r="D327" s="9" t="n"/>
      <c r="E327" s="9" t="n"/>
      <c r="F327" s="9" t="n"/>
      <c r="G327" s="9" t="n"/>
      <c r="H327" s="9" t="n"/>
      <c r="I327" s="9" t="n"/>
      <c r="J327" s="8" t="n"/>
      <c r="K327" s="10">
        <f>IF(OR(C327="",J327=""),"",IF((J327-C327)*1440&lt;=5,"Sim","Não"))</f>
        <v/>
      </c>
      <c r="L327" s="9" t="n"/>
      <c r="M327" s="8" t="n"/>
      <c r="N327" s="8" t="n"/>
      <c r="O327" s="10">
        <f>IF(OR(M327="",N327=""),"",IF((N327-M327)*1440&lt;=15,"Sim","Não"))</f>
        <v/>
      </c>
      <c r="P327" s="9" t="n"/>
      <c r="Q327" s="9" t="n"/>
      <c r="R327" s="9" t="n"/>
      <c r="S327" s="9" t="n"/>
      <c r="T327" s="9" t="n"/>
      <c r="U327" s="11" t="n"/>
      <c r="V327" s="9" t="n"/>
      <c r="W327" s="9" t="n"/>
      <c r="X327" s="7" t="n"/>
      <c r="Y327" s="12" t="n"/>
      <c r="Z327" s="9" t="n"/>
      <c r="AA327" s="7" t="n"/>
      <c r="AB327" s="13">
        <f>IF(OR(Z327="",AA327=""),"",IF(VLOOKUP(Z327,LISTAS!$H$3:$I$12,2,FALSE)=0,"não volta",AA327+VLOOKUP(Z327,LISTAS!$H$3:$I$12,2,FALSE)))</f>
        <v/>
      </c>
      <c r="AC327" s="9" t="n"/>
      <c r="AD327" s="9" t="n"/>
      <c r="AE327" s="9" t="n"/>
      <c r="AF327" s="7" t="n"/>
      <c r="AG327" s="9" t="n"/>
      <c r="AH327" s="10">
        <f>IF(B327="","",TEXT(WEEKNUM(B327,2),"00"))</f>
        <v/>
      </c>
      <c r="AI327" s="10">
        <f>IF(B327="","",TEXT(B327,"mm"))</f>
        <v/>
      </c>
    </row>
    <row r="328">
      <c r="A328" s="6">
        <f>IF(D328="","",ROW()-2)</f>
        <v/>
      </c>
      <c r="B328" s="7" t="n"/>
      <c r="C328" s="8" t="n"/>
      <c r="D328" s="9" t="n"/>
      <c r="E328" s="9" t="n"/>
      <c r="F328" s="9" t="n"/>
      <c r="G328" s="9" t="n"/>
      <c r="H328" s="9" t="n"/>
      <c r="I328" s="9" t="n"/>
      <c r="J328" s="8" t="n"/>
      <c r="K328" s="10">
        <f>IF(OR(C328="",J328=""),"",IF((J328-C328)*1440&lt;=5,"Sim","Não"))</f>
        <v/>
      </c>
      <c r="L328" s="9" t="n"/>
      <c r="M328" s="8" t="n"/>
      <c r="N328" s="8" t="n"/>
      <c r="O328" s="10">
        <f>IF(OR(M328="",N328=""),"",IF((N328-M328)*1440&lt;=15,"Sim","Não"))</f>
        <v/>
      </c>
      <c r="P328" s="9" t="n"/>
      <c r="Q328" s="9" t="n"/>
      <c r="R328" s="9" t="n"/>
      <c r="S328" s="9" t="n"/>
      <c r="T328" s="9" t="n"/>
      <c r="U328" s="11" t="n"/>
      <c r="V328" s="9" t="n"/>
      <c r="W328" s="9" t="n"/>
      <c r="X328" s="7" t="n"/>
      <c r="Y328" s="12" t="n"/>
      <c r="Z328" s="9" t="n"/>
      <c r="AA328" s="7" t="n"/>
      <c r="AB328" s="13">
        <f>IF(OR(Z328="",AA328=""),"",IF(VLOOKUP(Z328,LISTAS!$H$3:$I$12,2,FALSE)=0,"não volta",AA328+VLOOKUP(Z328,LISTAS!$H$3:$I$12,2,FALSE)))</f>
        <v/>
      </c>
      <c r="AC328" s="9" t="n"/>
      <c r="AD328" s="9" t="n"/>
      <c r="AE328" s="9" t="n"/>
      <c r="AF328" s="7" t="n"/>
      <c r="AG328" s="9" t="n"/>
      <c r="AH328" s="10">
        <f>IF(B328="","",TEXT(WEEKNUM(B328,2),"00"))</f>
        <v/>
      </c>
      <c r="AI328" s="10">
        <f>IF(B328="","",TEXT(B328,"mm"))</f>
        <v/>
      </c>
    </row>
    <row r="329">
      <c r="A329" s="6">
        <f>IF(D329="","",ROW()-2)</f>
        <v/>
      </c>
      <c r="B329" s="7" t="n"/>
      <c r="C329" s="8" t="n"/>
      <c r="D329" s="9" t="n"/>
      <c r="E329" s="9" t="n"/>
      <c r="F329" s="9" t="n"/>
      <c r="G329" s="9" t="n"/>
      <c r="H329" s="9" t="n"/>
      <c r="I329" s="9" t="n"/>
      <c r="J329" s="8" t="n"/>
      <c r="K329" s="10">
        <f>IF(OR(C329="",J329=""),"",IF((J329-C329)*1440&lt;=5,"Sim","Não"))</f>
        <v/>
      </c>
      <c r="L329" s="9" t="n"/>
      <c r="M329" s="8" t="n"/>
      <c r="N329" s="8" t="n"/>
      <c r="O329" s="10">
        <f>IF(OR(M329="",N329=""),"",IF((N329-M329)*1440&lt;=15,"Sim","Não"))</f>
        <v/>
      </c>
      <c r="P329" s="9" t="n"/>
      <c r="Q329" s="9" t="n"/>
      <c r="R329" s="9" t="n"/>
      <c r="S329" s="9" t="n"/>
      <c r="T329" s="9" t="n"/>
      <c r="U329" s="11" t="n"/>
      <c r="V329" s="9" t="n"/>
      <c r="W329" s="9" t="n"/>
      <c r="X329" s="7" t="n"/>
      <c r="Y329" s="12" t="n"/>
      <c r="Z329" s="9" t="n"/>
      <c r="AA329" s="7" t="n"/>
      <c r="AB329" s="13">
        <f>IF(OR(Z329="",AA329=""),"",IF(VLOOKUP(Z329,LISTAS!$H$3:$I$12,2,FALSE)=0,"não volta",AA329+VLOOKUP(Z329,LISTAS!$H$3:$I$12,2,FALSE)))</f>
        <v/>
      </c>
      <c r="AC329" s="9" t="n"/>
      <c r="AD329" s="9" t="n"/>
      <c r="AE329" s="9" t="n"/>
      <c r="AF329" s="7" t="n"/>
      <c r="AG329" s="9" t="n"/>
      <c r="AH329" s="10">
        <f>IF(B329="","",TEXT(WEEKNUM(B329,2),"00"))</f>
        <v/>
      </c>
      <c r="AI329" s="10">
        <f>IF(B329="","",TEXT(B329,"mm"))</f>
        <v/>
      </c>
    </row>
    <row r="330">
      <c r="A330" s="6">
        <f>IF(D330="","",ROW()-2)</f>
        <v/>
      </c>
      <c r="B330" s="7" t="n"/>
      <c r="C330" s="8" t="n"/>
      <c r="D330" s="9" t="n"/>
      <c r="E330" s="9" t="n"/>
      <c r="F330" s="9" t="n"/>
      <c r="G330" s="9" t="n"/>
      <c r="H330" s="9" t="n"/>
      <c r="I330" s="9" t="n"/>
      <c r="J330" s="8" t="n"/>
      <c r="K330" s="10">
        <f>IF(OR(C330="",J330=""),"",IF((J330-C330)*1440&lt;=5,"Sim","Não"))</f>
        <v/>
      </c>
      <c r="L330" s="9" t="n"/>
      <c r="M330" s="8" t="n"/>
      <c r="N330" s="8" t="n"/>
      <c r="O330" s="10">
        <f>IF(OR(M330="",N330=""),"",IF((N330-M330)*1440&lt;=15,"Sim","Não"))</f>
        <v/>
      </c>
      <c r="P330" s="9" t="n"/>
      <c r="Q330" s="9" t="n"/>
      <c r="R330" s="9" t="n"/>
      <c r="S330" s="9" t="n"/>
      <c r="T330" s="9" t="n"/>
      <c r="U330" s="11" t="n"/>
      <c r="V330" s="9" t="n"/>
      <c r="W330" s="9" t="n"/>
      <c r="X330" s="7" t="n"/>
      <c r="Y330" s="12" t="n"/>
      <c r="Z330" s="9" t="n"/>
      <c r="AA330" s="7" t="n"/>
      <c r="AB330" s="13">
        <f>IF(OR(Z330="",AA330=""),"",IF(VLOOKUP(Z330,LISTAS!$H$3:$I$12,2,FALSE)=0,"não volta",AA330+VLOOKUP(Z330,LISTAS!$H$3:$I$12,2,FALSE)))</f>
        <v/>
      </c>
      <c r="AC330" s="9" t="n"/>
      <c r="AD330" s="9" t="n"/>
      <c r="AE330" s="9" t="n"/>
      <c r="AF330" s="7" t="n"/>
      <c r="AG330" s="9" t="n"/>
      <c r="AH330" s="10">
        <f>IF(B330="","",TEXT(WEEKNUM(B330,2),"00"))</f>
        <v/>
      </c>
      <c r="AI330" s="10">
        <f>IF(B330="","",TEXT(B330,"mm"))</f>
        <v/>
      </c>
    </row>
    <row r="331">
      <c r="A331" s="6">
        <f>IF(D331="","",ROW()-2)</f>
        <v/>
      </c>
      <c r="B331" s="7" t="n"/>
      <c r="C331" s="8" t="n"/>
      <c r="D331" s="9" t="n"/>
      <c r="E331" s="9" t="n"/>
      <c r="F331" s="9" t="n"/>
      <c r="G331" s="9" t="n"/>
      <c r="H331" s="9" t="n"/>
      <c r="I331" s="9" t="n"/>
      <c r="J331" s="8" t="n"/>
      <c r="K331" s="10">
        <f>IF(OR(C331="",J331=""),"",IF((J331-C331)*1440&lt;=5,"Sim","Não"))</f>
        <v/>
      </c>
      <c r="L331" s="9" t="n"/>
      <c r="M331" s="8" t="n"/>
      <c r="N331" s="8" t="n"/>
      <c r="O331" s="10">
        <f>IF(OR(M331="",N331=""),"",IF((N331-M331)*1440&lt;=15,"Sim","Não"))</f>
        <v/>
      </c>
      <c r="P331" s="9" t="n"/>
      <c r="Q331" s="9" t="n"/>
      <c r="R331" s="9" t="n"/>
      <c r="S331" s="9" t="n"/>
      <c r="T331" s="9" t="n"/>
      <c r="U331" s="11" t="n"/>
      <c r="V331" s="9" t="n"/>
      <c r="W331" s="9" t="n"/>
      <c r="X331" s="7" t="n"/>
      <c r="Y331" s="12" t="n"/>
      <c r="Z331" s="9" t="n"/>
      <c r="AA331" s="7" t="n"/>
      <c r="AB331" s="13">
        <f>IF(OR(Z331="",AA331=""),"",IF(VLOOKUP(Z331,LISTAS!$H$3:$I$12,2,FALSE)=0,"não volta",AA331+VLOOKUP(Z331,LISTAS!$H$3:$I$12,2,FALSE)))</f>
        <v/>
      </c>
      <c r="AC331" s="9" t="n"/>
      <c r="AD331" s="9" t="n"/>
      <c r="AE331" s="9" t="n"/>
      <c r="AF331" s="7" t="n"/>
      <c r="AG331" s="9" t="n"/>
      <c r="AH331" s="10">
        <f>IF(B331="","",TEXT(WEEKNUM(B331,2),"00"))</f>
        <v/>
      </c>
      <c r="AI331" s="10">
        <f>IF(B331="","",TEXT(B331,"mm"))</f>
        <v/>
      </c>
    </row>
    <row r="332">
      <c r="A332" s="6">
        <f>IF(D332="","",ROW()-2)</f>
        <v/>
      </c>
      <c r="B332" s="7" t="n"/>
      <c r="C332" s="8" t="n"/>
      <c r="D332" s="9" t="n"/>
      <c r="E332" s="9" t="n"/>
      <c r="F332" s="9" t="n"/>
      <c r="G332" s="9" t="n"/>
      <c r="H332" s="9" t="n"/>
      <c r="I332" s="9" t="n"/>
      <c r="J332" s="8" t="n"/>
      <c r="K332" s="10">
        <f>IF(OR(C332="",J332=""),"",IF((J332-C332)*1440&lt;=5,"Sim","Não"))</f>
        <v/>
      </c>
      <c r="L332" s="9" t="n"/>
      <c r="M332" s="8" t="n"/>
      <c r="N332" s="8" t="n"/>
      <c r="O332" s="10">
        <f>IF(OR(M332="",N332=""),"",IF((N332-M332)*1440&lt;=15,"Sim","Não"))</f>
        <v/>
      </c>
      <c r="P332" s="9" t="n"/>
      <c r="Q332" s="9" t="n"/>
      <c r="R332" s="9" t="n"/>
      <c r="S332" s="9" t="n"/>
      <c r="T332" s="9" t="n"/>
      <c r="U332" s="11" t="n"/>
      <c r="V332" s="9" t="n"/>
      <c r="W332" s="9" t="n"/>
      <c r="X332" s="7" t="n"/>
      <c r="Y332" s="12" t="n"/>
      <c r="Z332" s="9" t="n"/>
      <c r="AA332" s="7" t="n"/>
      <c r="AB332" s="13">
        <f>IF(OR(Z332="",AA332=""),"",IF(VLOOKUP(Z332,LISTAS!$H$3:$I$12,2,FALSE)=0,"não volta",AA332+VLOOKUP(Z332,LISTAS!$H$3:$I$12,2,FALSE)))</f>
        <v/>
      </c>
      <c r="AC332" s="9" t="n"/>
      <c r="AD332" s="9" t="n"/>
      <c r="AE332" s="9" t="n"/>
      <c r="AF332" s="7" t="n"/>
      <c r="AG332" s="9" t="n"/>
      <c r="AH332" s="10">
        <f>IF(B332="","",TEXT(WEEKNUM(B332,2),"00"))</f>
        <v/>
      </c>
      <c r="AI332" s="10">
        <f>IF(B332="","",TEXT(B332,"mm"))</f>
        <v/>
      </c>
    </row>
    <row r="333">
      <c r="A333" s="6">
        <f>IF(D333="","",ROW()-2)</f>
        <v/>
      </c>
      <c r="B333" s="7" t="n"/>
      <c r="C333" s="8" t="n"/>
      <c r="D333" s="9" t="n"/>
      <c r="E333" s="9" t="n"/>
      <c r="F333" s="9" t="n"/>
      <c r="G333" s="9" t="n"/>
      <c r="H333" s="9" t="n"/>
      <c r="I333" s="9" t="n"/>
      <c r="J333" s="8" t="n"/>
      <c r="K333" s="10">
        <f>IF(OR(C333="",J333=""),"",IF((J333-C333)*1440&lt;=5,"Sim","Não"))</f>
        <v/>
      </c>
      <c r="L333" s="9" t="n"/>
      <c r="M333" s="8" t="n"/>
      <c r="N333" s="8" t="n"/>
      <c r="O333" s="10">
        <f>IF(OR(M333="",N333=""),"",IF((N333-M333)*1440&lt;=15,"Sim","Não"))</f>
        <v/>
      </c>
      <c r="P333" s="9" t="n"/>
      <c r="Q333" s="9" t="n"/>
      <c r="R333" s="9" t="n"/>
      <c r="S333" s="9" t="n"/>
      <c r="T333" s="9" t="n"/>
      <c r="U333" s="11" t="n"/>
      <c r="V333" s="9" t="n"/>
      <c r="W333" s="9" t="n"/>
      <c r="X333" s="7" t="n"/>
      <c r="Y333" s="12" t="n"/>
      <c r="Z333" s="9" t="n"/>
      <c r="AA333" s="7" t="n"/>
      <c r="AB333" s="13">
        <f>IF(OR(Z333="",AA333=""),"",IF(VLOOKUP(Z333,LISTAS!$H$3:$I$12,2,FALSE)=0,"não volta",AA333+VLOOKUP(Z333,LISTAS!$H$3:$I$12,2,FALSE)))</f>
        <v/>
      </c>
      <c r="AC333" s="9" t="n"/>
      <c r="AD333" s="9" t="n"/>
      <c r="AE333" s="9" t="n"/>
      <c r="AF333" s="7" t="n"/>
      <c r="AG333" s="9" t="n"/>
      <c r="AH333" s="10">
        <f>IF(B333="","",TEXT(WEEKNUM(B333,2),"00"))</f>
        <v/>
      </c>
      <c r="AI333" s="10">
        <f>IF(B333="","",TEXT(B333,"mm"))</f>
        <v/>
      </c>
    </row>
    <row r="334">
      <c r="A334" s="6">
        <f>IF(D334="","",ROW()-2)</f>
        <v/>
      </c>
      <c r="B334" s="7" t="n"/>
      <c r="C334" s="8" t="n"/>
      <c r="D334" s="9" t="n"/>
      <c r="E334" s="9" t="n"/>
      <c r="F334" s="9" t="n"/>
      <c r="G334" s="9" t="n"/>
      <c r="H334" s="9" t="n"/>
      <c r="I334" s="9" t="n"/>
      <c r="J334" s="8" t="n"/>
      <c r="K334" s="10">
        <f>IF(OR(C334="",J334=""),"",IF((J334-C334)*1440&lt;=5,"Sim","Não"))</f>
        <v/>
      </c>
      <c r="L334" s="9" t="n"/>
      <c r="M334" s="8" t="n"/>
      <c r="N334" s="8" t="n"/>
      <c r="O334" s="10">
        <f>IF(OR(M334="",N334=""),"",IF((N334-M334)*1440&lt;=15,"Sim","Não"))</f>
        <v/>
      </c>
      <c r="P334" s="9" t="n"/>
      <c r="Q334" s="9" t="n"/>
      <c r="R334" s="9" t="n"/>
      <c r="S334" s="9" t="n"/>
      <c r="T334" s="9" t="n"/>
      <c r="U334" s="11" t="n"/>
      <c r="V334" s="9" t="n"/>
      <c r="W334" s="9" t="n"/>
      <c r="X334" s="7" t="n"/>
      <c r="Y334" s="12" t="n"/>
      <c r="Z334" s="9" t="n"/>
      <c r="AA334" s="7" t="n"/>
      <c r="AB334" s="13">
        <f>IF(OR(Z334="",AA334=""),"",IF(VLOOKUP(Z334,LISTAS!$H$3:$I$12,2,FALSE)=0,"não volta",AA334+VLOOKUP(Z334,LISTAS!$H$3:$I$12,2,FALSE)))</f>
        <v/>
      </c>
      <c r="AC334" s="9" t="n"/>
      <c r="AD334" s="9" t="n"/>
      <c r="AE334" s="9" t="n"/>
      <c r="AF334" s="7" t="n"/>
      <c r="AG334" s="9" t="n"/>
      <c r="AH334" s="10">
        <f>IF(B334="","",TEXT(WEEKNUM(B334,2),"00"))</f>
        <v/>
      </c>
      <c r="AI334" s="10">
        <f>IF(B334="","",TEXT(B334,"mm"))</f>
        <v/>
      </c>
    </row>
    <row r="335">
      <c r="A335" s="6">
        <f>IF(D335="","",ROW()-2)</f>
        <v/>
      </c>
      <c r="B335" s="7" t="n"/>
      <c r="C335" s="8" t="n"/>
      <c r="D335" s="9" t="n"/>
      <c r="E335" s="9" t="n"/>
      <c r="F335" s="9" t="n"/>
      <c r="G335" s="9" t="n"/>
      <c r="H335" s="9" t="n"/>
      <c r="I335" s="9" t="n"/>
      <c r="J335" s="8" t="n"/>
      <c r="K335" s="10">
        <f>IF(OR(C335="",J335=""),"",IF((J335-C335)*1440&lt;=5,"Sim","Não"))</f>
        <v/>
      </c>
      <c r="L335" s="9" t="n"/>
      <c r="M335" s="8" t="n"/>
      <c r="N335" s="8" t="n"/>
      <c r="O335" s="10">
        <f>IF(OR(M335="",N335=""),"",IF((N335-M335)*1440&lt;=15,"Sim","Não"))</f>
        <v/>
      </c>
      <c r="P335" s="9" t="n"/>
      <c r="Q335" s="9" t="n"/>
      <c r="R335" s="9" t="n"/>
      <c r="S335" s="9" t="n"/>
      <c r="T335" s="9" t="n"/>
      <c r="U335" s="11" t="n"/>
      <c r="V335" s="9" t="n"/>
      <c r="W335" s="9" t="n"/>
      <c r="X335" s="7" t="n"/>
      <c r="Y335" s="12" t="n"/>
      <c r="Z335" s="9" t="n"/>
      <c r="AA335" s="7" t="n"/>
      <c r="AB335" s="13">
        <f>IF(OR(Z335="",AA335=""),"",IF(VLOOKUP(Z335,LISTAS!$H$3:$I$12,2,FALSE)=0,"não volta",AA335+VLOOKUP(Z335,LISTAS!$H$3:$I$12,2,FALSE)))</f>
        <v/>
      </c>
      <c r="AC335" s="9" t="n"/>
      <c r="AD335" s="9" t="n"/>
      <c r="AE335" s="9" t="n"/>
      <c r="AF335" s="7" t="n"/>
      <c r="AG335" s="9" t="n"/>
      <c r="AH335" s="10">
        <f>IF(B335="","",TEXT(WEEKNUM(B335,2),"00"))</f>
        <v/>
      </c>
      <c r="AI335" s="10">
        <f>IF(B335="","",TEXT(B335,"mm"))</f>
        <v/>
      </c>
    </row>
    <row r="336">
      <c r="A336" s="6">
        <f>IF(D336="","",ROW()-2)</f>
        <v/>
      </c>
      <c r="B336" s="7" t="n"/>
      <c r="C336" s="8" t="n"/>
      <c r="D336" s="9" t="n"/>
      <c r="E336" s="9" t="n"/>
      <c r="F336" s="9" t="n"/>
      <c r="G336" s="9" t="n"/>
      <c r="H336" s="9" t="n"/>
      <c r="I336" s="9" t="n"/>
      <c r="J336" s="8" t="n"/>
      <c r="K336" s="10">
        <f>IF(OR(C336="",J336=""),"",IF((J336-C336)*1440&lt;=5,"Sim","Não"))</f>
        <v/>
      </c>
      <c r="L336" s="9" t="n"/>
      <c r="M336" s="8" t="n"/>
      <c r="N336" s="8" t="n"/>
      <c r="O336" s="10">
        <f>IF(OR(M336="",N336=""),"",IF((N336-M336)*1440&lt;=15,"Sim","Não"))</f>
        <v/>
      </c>
      <c r="P336" s="9" t="n"/>
      <c r="Q336" s="9" t="n"/>
      <c r="R336" s="9" t="n"/>
      <c r="S336" s="9" t="n"/>
      <c r="T336" s="9" t="n"/>
      <c r="U336" s="11" t="n"/>
      <c r="V336" s="9" t="n"/>
      <c r="W336" s="9" t="n"/>
      <c r="X336" s="7" t="n"/>
      <c r="Y336" s="12" t="n"/>
      <c r="Z336" s="9" t="n"/>
      <c r="AA336" s="7" t="n"/>
      <c r="AB336" s="13">
        <f>IF(OR(Z336="",AA336=""),"",IF(VLOOKUP(Z336,LISTAS!$H$3:$I$12,2,FALSE)=0,"não volta",AA336+VLOOKUP(Z336,LISTAS!$H$3:$I$12,2,FALSE)))</f>
        <v/>
      </c>
      <c r="AC336" s="9" t="n"/>
      <c r="AD336" s="9" t="n"/>
      <c r="AE336" s="9" t="n"/>
      <c r="AF336" s="7" t="n"/>
      <c r="AG336" s="9" t="n"/>
      <c r="AH336" s="10">
        <f>IF(B336="","",TEXT(WEEKNUM(B336,2),"00"))</f>
        <v/>
      </c>
      <c r="AI336" s="10">
        <f>IF(B336="","",TEXT(B336,"mm"))</f>
        <v/>
      </c>
    </row>
    <row r="337">
      <c r="A337" s="6">
        <f>IF(D337="","",ROW()-2)</f>
        <v/>
      </c>
      <c r="B337" s="7" t="n"/>
      <c r="C337" s="8" t="n"/>
      <c r="D337" s="9" t="n"/>
      <c r="E337" s="9" t="n"/>
      <c r="F337" s="9" t="n"/>
      <c r="G337" s="9" t="n"/>
      <c r="H337" s="9" t="n"/>
      <c r="I337" s="9" t="n"/>
      <c r="J337" s="8" t="n"/>
      <c r="K337" s="10">
        <f>IF(OR(C337="",J337=""),"",IF((J337-C337)*1440&lt;=5,"Sim","Não"))</f>
        <v/>
      </c>
      <c r="L337" s="9" t="n"/>
      <c r="M337" s="8" t="n"/>
      <c r="N337" s="8" t="n"/>
      <c r="O337" s="10">
        <f>IF(OR(M337="",N337=""),"",IF((N337-M337)*1440&lt;=15,"Sim","Não"))</f>
        <v/>
      </c>
      <c r="P337" s="9" t="n"/>
      <c r="Q337" s="9" t="n"/>
      <c r="R337" s="9" t="n"/>
      <c r="S337" s="9" t="n"/>
      <c r="T337" s="9" t="n"/>
      <c r="U337" s="11" t="n"/>
      <c r="V337" s="9" t="n"/>
      <c r="W337" s="9" t="n"/>
      <c r="X337" s="7" t="n"/>
      <c r="Y337" s="12" t="n"/>
      <c r="Z337" s="9" t="n"/>
      <c r="AA337" s="7" t="n"/>
      <c r="AB337" s="13">
        <f>IF(OR(Z337="",AA337=""),"",IF(VLOOKUP(Z337,LISTAS!$H$3:$I$12,2,FALSE)=0,"não volta",AA337+VLOOKUP(Z337,LISTAS!$H$3:$I$12,2,FALSE)))</f>
        <v/>
      </c>
      <c r="AC337" s="9" t="n"/>
      <c r="AD337" s="9" t="n"/>
      <c r="AE337" s="9" t="n"/>
      <c r="AF337" s="7" t="n"/>
      <c r="AG337" s="9" t="n"/>
      <c r="AH337" s="10">
        <f>IF(B337="","",TEXT(WEEKNUM(B337,2),"00"))</f>
        <v/>
      </c>
      <c r="AI337" s="10">
        <f>IF(B337="","",TEXT(B337,"mm"))</f>
        <v/>
      </c>
    </row>
    <row r="338">
      <c r="A338" s="6">
        <f>IF(D338="","",ROW()-2)</f>
        <v/>
      </c>
      <c r="B338" s="7" t="n"/>
      <c r="C338" s="8" t="n"/>
      <c r="D338" s="9" t="n"/>
      <c r="E338" s="9" t="n"/>
      <c r="F338" s="9" t="n"/>
      <c r="G338" s="9" t="n"/>
      <c r="H338" s="9" t="n"/>
      <c r="I338" s="9" t="n"/>
      <c r="J338" s="8" t="n"/>
      <c r="K338" s="10">
        <f>IF(OR(C338="",J338=""),"",IF((J338-C338)*1440&lt;=5,"Sim","Não"))</f>
        <v/>
      </c>
      <c r="L338" s="9" t="n"/>
      <c r="M338" s="8" t="n"/>
      <c r="N338" s="8" t="n"/>
      <c r="O338" s="10">
        <f>IF(OR(M338="",N338=""),"",IF((N338-M338)*1440&lt;=15,"Sim","Não"))</f>
        <v/>
      </c>
      <c r="P338" s="9" t="n"/>
      <c r="Q338" s="9" t="n"/>
      <c r="R338" s="9" t="n"/>
      <c r="S338" s="9" t="n"/>
      <c r="T338" s="9" t="n"/>
      <c r="U338" s="11" t="n"/>
      <c r="V338" s="9" t="n"/>
      <c r="W338" s="9" t="n"/>
      <c r="X338" s="7" t="n"/>
      <c r="Y338" s="12" t="n"/>
      <c r="Z338" s="9" t="n"/>
      <c r="AA338" s="7" t="n"/>
      <c r="AB338" s="13">
        <f>IF(OR(Z338="",AA338=""),"",IF(VLOOKUP(Z338,LISTAS!$H$3:$I$12,2,FALSE)=0,"não volta",AA338+VLOOKUP(Z338,LISTAS!$H$3:$I$12,2,FALSE)))</f>
        <v/>
      </c>
      <c r="AC338" s="9" t="n"/>
      <c r="AD338" s="9" t="n"/>
      <c r="AE338" s="9" t="n"/>
      <c r="AF338" s="7" t="n"/>
      <c r="AG338" s="9" t="n"/>
      <c r="AH338" s="10">
        <f>IF(B338="","",TEXT(WEEKNUM(B338,2),"00"))</f>
        <v/>
      </c>
      <c r="AI338" s="10">
        <f>IF(B338="","",TEXT(B338,"mm"))</f>
        <v/>
      </c>
    </row>
    <row r="339">
      <c r="A339" s="6">
        <f>IF(D339="","",ROW()-2)</f>
        <v/>
      </c>
      <c r="B339" s="7" t="n"/>
      <c r="C339" s="8" t="n"/>
      <c r="D339" s="9" t="n"/>
      <c r="E339" s="9" t="n"/>
      <c r="F339" s="9" t="n"/>
      <c r="G339" s="9" t="n"/>
      <c r="H339" s="9" t="n"/>
      <c r="I339" s="9" t="n"/>
      <c r="J339" s="8" t="n"/>
      <c r="K339" s="10">
        <f>IF(OR(C339="",J339=""),"",IF((J339-C339)*1440&lt;=5,"Sim","Não"))</f>
        <v/>
      </c>
      <c r="L339" s="9" t="n"/>
      <c r="M339" s="8" t="n"/>
      <c r="N339" s="8" t="n"/>
      <c r="O339" s="10">
        <f>IF(OR(M339="",N339=""),"",IF((N339-M339)*1440&lt;=15,"Sim","Não"))</f>
        <v/>
      </c>
      <c r="P339" s="9" t="n"/>
      <c r="Q339" s="9" t="n"/>
      <c r="R339" s="9" t="n"/>
      <c r="S339" s="9" t="n"/>
      <c r="T339" s="9" t="n"/>
      <c r="U339" s="11" t="n"/>
      <c r="V339" s="9" t="n"/>
      <c r="W339" s="9" t="n"/>
      <c r="X339" s="7" t="n"/>
      <c r="Y339" s="12" t="n"/>
      <c r="Z339" s="9" t="n"/>
      <c r="AA339" s="7" t="n"/>
      <c r="AB339" s="13">
        <f>IF(OR(Z339="",AA339=""),"",IF(VLOOKUP(Z339,LISTAS!$H$3:$I$12,2,FALSE)=0,"não volta",AA339+VLOOKUP(Z339,LISTAS!$H$3:$I$12,2,FALSE)))</f>
        <v/>
      </c>
      <c r="AC339" s="9" t="n"/>
      <c r="AD339" s="9" t="n"/>
      <c r="AE339" s="9" t="n"/>
      <c r="AF339" s="7" t="n"/>
      <c r="AG339" s="9" t="n"/>
      <c r="AH339" s="10">
        <f>IF(B339="","",TEXT(WEEKNUM(B339,2),"00"))</f>
        <v/>
      </c>
      <c r="AI339" s="10">
        <f>IF(B339="","",TEXT(B339,"mm"))</f>
        <v/>
      </c>
    </row>
    <row r="340">
      <c r="A340" s="6">
        <f>IF(D340="","",ROW()-2)</f>
        <v/>
      </c>
      <c r="B340" s="7" t="n"/>
      <c r="C340" s="8" t="n"/>
      <c r="D340" s="9" t="n"/>
      <c r="E340" s="9" t="n"/>
      <c r="F340" s="9" t="n"/>
      <c r="G340" s="9" t="n"/>
      <c r="H340" s="9" t="n"/>
      <c r="I340" s="9" t="n"/>
      <c r="J340" s="8" t="n"/>
      <c r="K340" s="10">
        <f>IF(OR(C340="",J340=""),"",IF((J340-C340)*1440&lt;=5,"Sim","Não"))</f>
        <v/>
      </c>
      <c r="L340" s="9" t="n"/>
      <c r="M340" s="8" t="n"/>
      <c r="N340" s="8" t="n"/>
      <c r="O340" s="10">
        <f>IF(OR(M340="",N340=""),"",IF((N340-M340)*1440&lt;=15,"Sim","Não"))</f>
        <v/>
      </c>
      <c r="P340" s="9" t="n"/>
      <c r="Q340" s="9" t="n"/>
      <c r="R340" s="9" t="n"/>
      <c r="S340" s="9" t="n"/>
      <c r="T340" s="9" t="n"/>
      <c r="U340" s="11" t="n"/>
      <c r="V340" s="9" t="n"/>
      <c r="W340" s="9" t="n"/>
      <c r="X340" s="7" t="n"/>
      <c r="Y340" s="12" t="n"/>
      <c r="Z340" s="9" t="n"/>
      <c r="AA340" s="7" t="n"/>
      <c r="AB340" s="13">
        <f>IF(OR(Z340="",AA340=""),"",IF(VLOOKUP(Z340,LISTAS!$H$3:$I$12,2,FALSE)=0,"não volta",AA340+VLOOKUP(Z340,LISTAS!$H$3:$I$12,2,FALSE)))</f>
        <v/>
      </c>
      <c r="AC340" s="9" t="n"/>
      <c r="AD340" s="9" t="n"/>
      <c r="AE340" s="9" t="n"/>
      <c r="AF340" s="7" t="n"/>
      <c r="AG340" s="9" t="n"/>
      <c r="AH340" s="10">
        <f>IF(B340="","",TEXT(WEEKNUM(B340,2),"00"))</f>
        <v/>
      </c>
      <c r="AI340" s="10">
        <f>IF(B340="","",TEXT(B340,"mm"))</f>
        <v/>
      </c>
    </row>
    <row r="341">
      <c r="A341" s="6">
        <f>IF(D341="","",ROW()-2)</f>
        <v/>
      </c>
      <c r="B341" s="7" t="n"/>
      <c r="C341" s="8" t="n"/>
      <c r="D341" s="9" t="n"/>
      <c r="E341" s="9" t="n"/>
      <c r="F341" s="9" t="n"/>
      <c r="G341" s="9" t="n"/>
      <c r="H341" s="9" t="n"/>
      <c r="I341" s="9" t="n"/>
      <c r="J341" s="8" t="n"/>
      <c r="K341" s="10">
        <f>IF(OR(C341="",J341=""),"",IF((J341-C341)*1440&lt;=5,"Sim","Não"))</f>
        <v/>
      </c>
      <c r="L341" s="9" t="n"/>
      <c r="M341" s="8" t="n"/>
      <c r="N341" s="8" t="n"/>
      <c r="O341" s="10">
        <f>IF(OR(M341="",N341=""),"",IF((N341-M341)*1440&lt;=15,"Sim","Não"))</f>
        <v/>
      </c>
      <c r="P341" s="9" t="n"/>
      <c r="Q341" s="9" t="n"/>
      <c r="R341" s="9" t="n"/>
      <c r="S341" s="9" t="n"/>
      <c r="T341" s="9" t="n"/>
      <c r="U341" s="11" t="n"/>
      <c r="V341" s="9" t="n"/>
      <c r="W341" s="9" t="n"/>
      <c r="X341" s="7" t="n"/>
      <c r="Y341" s="12" t="n"/>
      <c r="Z341" s="9" t="n"/>
      <c r="AA341" s="7" t="n"/>
      <c r="AB341" s="13">
        <f>IF(OR(Z341="",AA341=""),"",IF(VLOOKUP(Z341,LISTAS!$H$3:$I$12,2,FALSE)=0,"não volta",AA341+VLOOKUP(Z341,LISTAS!$H$3:$I$12,2,FALSE)))</f>
        <v/>
      </c>
      <c r="AC341" s="9" t="n"/>
      <c r="AD341" s="9" t="n"/>
      <c r="AE341" s="9" t="n"/>
      <c r="AF341" s="7" t="n"/>
      <c r="AG341" s="9" t="n"/>
      <c r="AH341" s="10">
        <f>IF(B341="","",TEXT(WEEKNUM(B341,2),"00"))</f>
        <v/>
      </c>
      <c r="AI341" s="10">
        <f>IF(B341="","",TEXT(B341,"mm"))</f>
        <v/>
      </c>
    </row>
    <row r="342">
      <c r="A342" s="6">
        <f>IF(D342="","",ROW()-2)</f>
        <v/>
      </c>
      <c r="B342" s="7" t="n"/>
      <c r="C342" s="8" t="n"/>
      <c r="D342" s="9" t="n"/>
      <c r="E342" s="9" t="n"/>
      <c r="F342" s="9" t="n"/>
      <c r="G342" s="9" t="n"/>
      <c r="H342" s="9" t="n"/>
      <c r="I342" s="9" t="n"/>
      <c r="J342" s="8" t="n"/>
      <c r="K342" s="10">
        <f>IF(OR(C342="",J342=""),"",IF((J342-C342)*1440&lt;=5,"Sim","Não"))</f>
        <v/>
      </c>
      <c r="L342" s="9" t="n"/>
      <c r="M342" s="8" t="n"/>
      <c r="N342" s="8" t="n"/>
      <c r="O342" s="10">
        <f>IF(OR(M342="",N342=""),"",IF((N342-M342)*1440&lt;=15,"Sim","Não"))</f>
        <v/>
      </c>
      <c r="P342" s="9" t="n"/>
      <c r="Q342" s="9" t="n"/>
      <c r="R342" s="9" t="n"/>
      <c r="S342" s="9" t="n"/>
      <c r="T342" s="9" t="n"/>
      <c r="U342" s="11" t="n"/>
      <c r="V342" s="9" t="n"/>
      <c r="W342" s="9" t="n"/>
      <c r="X342" s="7" t="n"/>
      <c r="Y342" s="12" t="n"/>
      <c r="Z342" s="9" t="n"/>
      <c r="AA342" s="7" t="n"/>
      <c r="AB342" s="13">
        <f>IF(OR(Z342="",AA342=""),"",IF(VLOOKUP(Z342,LISTAS!$H$3:$I$12,2,FALSE)=0,"não volta",AA342+VLOOKUP(Z342,LISTAS!$H$3:$I$12,2,FALSE)))</f>
        <v/>
      </c>
      <c r="AC342" s="9" t="n"/>
      <c r="AD342" s="9" t="n"/>
      <c r="AE342" s="9" t="n"/>
      <c r="AF342" s="7" t="n"/>
      <c r="AG342" s="9" t="n"/>
      <c r="AH342" s="10">
        <f>IF(B342="","",TEXT(WEEKNUM(B342,2),"00"))</f>
        <v/>
      </c>
      <c r="AI342" s="10">
        <f>IF(B342="","",TEXT(B342,"mm"))</f>
        <v/>
      </c>
    </row>
    <row r="343">
      <c r="A343" s="6">
        <f>IF(D343="","",ROW()-2)</f>
        <v/>
      </c>
      <c r="B343" s="7" t="n"/>
      <c r="C343" s="8" t="n"/>
      <c r="D343" s="9" t="n"/>
      <c r="E343" s="9" t="n"/>
      <c r="F343" s="9" t="n"/>
      <c r="G343" s="9" t="n"/>
      <c r="H343" s="9" t="n"/>
      <c r="I343" s="9" t="n"/>
      <c r="J343" s="8" t="n"/>
      <c r="K343" s="10">
        <f>IF(OR(C343="",J343=""),"",IF((J343-C343)*1440&lt;=5,"Sim","Não"))</f>
        <v/>
      </c>
      <c r="L343" s="9" t="n"/>
      <c r="M343" s="8" t="n"/>
      <c r="N343" s="8" t="n"/>
      <c r="O343" s="10">
        <f>IF(OR(M343="",N343=""),"",IF((N343-M343)*1440&lt;=15,"Sim","Não"))</f>
        <v/>
      </c>
      <c r="P343" s="9" t="n"/>
      <c r="Q343" s="9" t="n"/>
      <c r="R343" s="9" t="n"/>
      <c r="S343" s="9" t="n"/>
      <c r="T343" s="9" t="n"/>
      <c r="U343" s="11" t="n"/>
      <c r="V343" s="9" t="n"/>
      <c r="W343" s="9" t="n"/>
      <c r="X343" s="7" t="n"/>
      <c r="Y343" s="12" t="n"/>
      <c r="Z343" s="9" t="n"/>
      <c r="AA343" s="7" t="n"/>
      <c r="AB343" s="13">
        <f>IF(OR(Z343="",AA343=""),"",IF(VLOOKUP(Z343,LISTAS!$H$3:$I$12,2,FALSE)=0,"não volta",AA343+VLOOKUP(Z343,LISTAS!$H$3:$I$12,2,FALSE)))</f>
        <v/>
      </c>
      <c r="AC343" s="9" t="n"/>
      <c r="AD343" s="9" t="n"/>
      <c r="AE343" s="9" t="n"/>
      <c r="AF343" s="7" t="n"/>
      <c r="AG343" s="9" t="n"/>
      <c r="AH343" s="10">
        <f>IF(B343="","",TEXT(WEEKNUM(B343,2),"00"))</f>
        <v/>
      </c>
      <c r="AI343" s="10">
        <f>IF(B343="","",TEXT(B343,"mm"))</f>
        <v/>
      </c>
    </row>
    <row r="344">
      <c r="A344" s="6">
        <f>IF(D344="","",ROW()-2)</f>
        <v/>
      </c>
      <c r="B344" s="7" t="n"/>
      <c r="C344" s="8" t="n"/>
      <c r="D344" s="9" t="n"/>
      <c r="E344" s="9" t="n"/>
      <c r="F344" s="9" t="n"/>
      <c r="G344" s="9" t="n"/>
      <c r="H344" s="9" t="n"/>
      <c r="I344" s="9" t="n"/>
      <c r="J344" s="8" t="n"/>
      <c r="K344" s="10">
        <f>IF(OR(C344="",J344=""),"",IF((J344-C344)*1440&lt;=5,"Sim","Não"))</f>
        <v/>
      </c>
      <c r="L344" s="9" t="n"/>
      <c r="M344" s="8" t="n"/>
      <c r="N344" s="8" t="n"/>
      <c r="O344" s="10">
        <f>IF(OR(M344="",N344=""),"",IF((N344-M344)*1440&lt;=15,"Sim","Não"))</f>
        <v/>
      </c>
      <c r="P344" s="9" t="n"/>
      <c r="Q344" s="9" t="n"/>
      <c r="R344" s="9" t="n"/>
      <c r="S344" s="9" t="n"/>
      <c r="T344" s="9" t="n"/>
      <c r="U344" s="11" t="n"/>
      <c r="V344" s="9" t="n"/>
      <c r="W344" s="9" t="n"/>
      <c r="X344" s="7" t="n"/>
      <c r="Y344" s="12" t="n"/>
      <c r="Z344" s="9" t="n"/>
      <c r="AA344" s="7" t="n"/>
      <c r="AB344" s="13">
        <f>IF(OR(Z344="",AA344=""),"",IF(VLOOKUP(Z344,LISTAS!$H$3:$I$12,2,FALSE)=0,"não volta",AA344+VLOOKUP(Z344,LISTAS!$H$3:$I$12,2,FALSE)))</f>
        <v/>
      </c>
      <c r="AC344" s="9" t="n"/>
      <c r="AD344" s="9" t="n"/>
      <c r="AE344" s="9" t="n"/>
      <c r="AF344" s="7" t="n"/>
      <c r="AG344" s="9" t="n"/>
      <c r="AH344" s="10">
        <f>IF(B344="","",TEXT(WEEKNUM(B344,2),"00"))</f>
        <v/>
      </c>
      <c r="AI344" s="10">
        <f>IF(B344="","",TEXT(B344,"mm"))</f>
        <v/>
      </c>
    </row>
    <row r="345">
      <c r="A345" s="6">
        <f>IF(D345="","",ROW()-2)</f>
        <v/>
      </c>
      <c r="B345" s="7" t="n"/>
      <c r="C345" s="8" t="n"/>
      <c r="D345" s="9" t="n"/>
      <c r="E345" s="9" t="n"/>
      <c r="F345" s="9" t="n"/>
      <c r="G345" s="9" t="n"/>
      <c r="H345" s="9" t="n"/>
      <c r="I345" s="9" t="n"/>
      <c r="J345" s="8" t="n"/>
      <c r="K345" s="10">
        <f>IF(OR(C345="",J345=""),"",IF((J345-C345)*1440&lt;=5,"Sim","Não"))</f>
        <v/>
      </c>
      <c r="L345" s="9" t="n"/>
      <c r="M345" s="8" t="n"/>
      <c r="N345" s="8" t="n"/>
      <c r="O345" s="10">
        <f>IF(OR(M345="",N345=""),"",IF((N345-M345)*1440&lt;=15,"Sim","Não"))</f>
        <v/>
      </c>
      <c r="P345" s="9" t="n"/>
      <c r="Q345" s="9" t="n"/>
      <c r="R345" s="9" t="n"/>
      <c r="S345" s="9" t="n"/>
      <c r="T345" s="9" t="n"/>
      <c r="U345" s="11" t="n"/>
      <c r="V345" s="9" t="n"/>
      <c r="W345" s="9" t="n"/>
      <c r="X345" s="7" t="n"/>
      <c r="Y345" s="12" t="n"/>
      <c r="Z345" s="9" t="n"/>
      <c r="AA345" s="7" t="n"/>
      <c r="AB345" s="13">
        <f>IF(OR(Z345="",AA345=""),"",IF(VLOOKUP(Z345,LISTAS!$H$3:$I$12,2,FALSE)=0,"não volta",AA345+VLOOKUP(Z345,LISTAS!$H$3:$I$12,2,FALSE)))</f>
        <v/>
      </c>
      <c r="AC345" s="9" t="n"/>
      <c r="AD345" s="9" t="n"/>
      <c r="AE345" s="9" t="n"/>
      <c r="AF345" s="7" t="n"/>
      <c r="AG345" s="9" t="n"/>
      <c r="AH345" s="10">
        <f>IF(B345="","",TEXT(WEEKNUM(B345,2),"00"))</f>
        <v/>
      </c>
      <c r="AI345" s="10">
        <f>IF(B345="","",TEXT(B345,"mm"))</f>
        <v/>
      </c>
    </row>
    <row r="346">
      <c r="A346" s="6">
        <f>IF(D346="","",ROW()-2)</f>
        <v/>
      </c>
      <c r="B346" s="7" t="n"/>
      <c r="C346" s="8" t="n"/>
      <c r="D346" s="9" t="n"/>
      <c r="E346" s="9" t="n"/>
      <c r="F346" s="9" t="n"/>
      <c r="G346" s="9" t="n"/>
      <c r="H346" s="9" t="n"/>
      <c r="I346" s="9" t="n"/>
      <c r="J346" s="8" t="n"/>
      <c r="K346" s="10">
        <f>IF(OR(C346="",J346=""),"",IF((J346-C346)*1440&lt;=5,"Sim","Não"))</f>
        <v/>
      </c>
      <c r="L346" s="9" t="n"/>
      <c r="M346" s="8" t="n"/>
      <c r="N346" s="8" t="n"/>
      <c r="O346" s="10">
        <f>IF(OR(M346="",N346=""),"",IF((N346-M346)*1440&lt;=15,"Sim","Não"))</f>
        <v/>
      </c>
      <c r="P346" s="9" t="n"/>
      <c r="Q346" s="9" t="n"/>
      <c r="R346" s="9" t="n"/>
      <c r="S346" s="9" t="n"/>
      <c r="T346" s="9" t="n"/>
      <c r="U346" s="11" t="n"/>
      <c r="V346" s="9" t="n"/>
      <c r="W346" s="9" t="n"/>
      <c r="X346" s="7" t="n"/>
      <c r="Y346" s="12" t="n"/>
      <c r="Z346" s="9" t="n"/>
      <c r="AA346" s="7" t="n"/>
      <c r="AB346" s="13">
        <f>IF(OR(Z346="",AA346=""),"",IF(VLOOKUP(Z346,LISTAS!$H$3:$I$12,2,FALSE)=0,"não volta",AA346+VLOOKUP(Z346,LISTAS!$H$3:$I$12,2,FALSE)))</f>
        <v/>
      </c>
      <c r="AC346" s="9" t="n"/>
      <c r="AD346" s="9" t="n"/>
      <c r="AE346" s="9" t="n"/>
      <c r="AF346" s="7" t="n"/>
      <c r="AG346" s="9" t="n"/>
      <c r="AH346" s="10">
        <f>IF(B346="","",TEXT(WEEKNUM(B346,2),"00"))</f>
        <v/>
      </c>
      <c r="AI346" s="10">
        <f>IF(B346="","",TEXT(B346,"mm"))</f>
        <v/>
      </c>
    </row>
    <row r="347">
      <c r="A347" s="6">
        <f>IF(D347="","",ROW()-2)</f>
        <v/>
      </c>
      <c r="B347" s="7" t="n"/>
      <c r="C347" s="8" t="n"/>
      <c r="D347" s="9" t="n"/>
      <c r="E347" s="9" t="n"/>
      <c r="F347" s="9" t="n"/>
      <c r="G347" s="9" t="n"/>
      <c r="H347" s="9" t="n"/>
      <c r="I347" s="9" t="n"/>
      <c r="J347" s="8" t="n"/>
      <c r="K347" s="10">
        <f>IF(OR(C347="",J347=""),"",IF((J347-C347)*1440&lt;=5,"Sim","Não"))</f>
        <v/>
      </c>
      <c r="L347" s="9" t="n"/>
      <c r="M347" s="8" t="n"/>
      <c r="N347" s="8" t="n"/>
      <c r="O347" s="10">
        <f>IF(OR(M347="",N347=""),"",IF((N347-M347)*1440&lt;=15,"Sim","Não"))</f>
        <v/>
      </c>
      <c r="P347" s="9" t="n"/>
      <c r="Q347" s="9" t="n"/>
      <c r="R347" s="9" t="n"/>
      <c r="S347" s="9" t="n"/>
      <c r="T347" s="9" t="n"/>
      <c r="U347" s="11" t="n"/>
      <c r="V347" s="9" t="n"/>
      <c r="W347" s="9" t="n"/>
      <c r="X347" s="7" t="n"/>
      <c r="Y347" s="12" t="n"/>
      <c r="Z347" s="9" t="n"/>
      <c r="AA347" s="7" t="n"/>
      <c r="AB347" s="13">
        <f>IF(OR(Z347="",AA347=""),"",IF(VLOOKUP(Z347,LISTAS!$H$3:$I$12,2,FALSE)=0,"não volta",AA347+VLOOKUP(Z347,LISTAS!$H$3:$I$12,2,FALSE)))</f>
        <v/>
      </c>
      <c r="AC347" s="9" t="n"/>
      <c r="AD347" s="9" t="n"/>
      <c r="AE347" s="9" t="n"/>
      <c r="AF347" s="7" t="n"/>
      <c r="AG347" s="9" t="n"/>
      <c r="AH347" s="10">
        <f>IF(B347="","",TEXT(WEEKNUM(B347,2),"00"))</f>
        <v/>
      </c>
      <c r="AI347" s="10">
        <f>IF(B347="","",TEXT(B347,"mm"))</f>
        <v/>
      </c>
    </row>
    <row r="348">
      <c r="A348" s="6">
        <f>IF(D348="","",ROW()-2)</f>
        <v/>
      </c>
      <c r="B348" s="7" t="n"/>
      <c r="C348" s="8" t="n"/>
      <c r="D348" s="9" t="n"/>
      <c r="E348" s="9" t="n"/>
      <c r="F348" s="9" t="n"/>
      <c r="G348" s="9" t="n"/>
      <c r="H348" s="9" t="n"/>
      <c r="I348" s="9" t="n"/>
      <c r="J348" s="8" t="n"/>
      <c r="K348" s="10">
        <f>IF(OR(C348="",J348=""),"",IF((J348-C348)*1440&lt;=5,"Sim","Não"))</f>
        <v/>
      </c>
      <c r="L348" s="9" t="n"/>
      <c r="M348" s="8" t="n"/>
      <c r="N348" s="8" t="n"/>
      <c r="O348" s="10">
        <f>IF(OR(M348="",N348=""),"",IF((N348-M348)*1440&lt;=15,"Sim","Não"))</f>
        <v/>
      </c>
      <c r="P348" s="9" t="n"/>
      <c r="Q348" s="9" t="n"/>
      <c r="R348" s="9" t="n"/>
      <c r="S348" s="9" t="n"/>
      <c r="T348" s="9" t="n"/>
      <c r="U348" s="11" t="n"/>
      <c r="V348" s="9" t="n"/>
      <c r="W348" s="9" t="n"/>
      <c r="X348" s="7" t="n"/>
      <c r="Y348" s="12" t="n"/>
      <c r="Z348" s="9" t="n"/>
      <c r="AA348" s="7" t="n"/>
      <c r="AB348" s="13">
        <f>IF(OR(Z348="",AA348=""),"",IF(VLOOKUP(Z348,LISTAS!$H$3:$I$12,2,FALSE)=0,"não volta",AA348+VLOOKUP(Z348,LISTAS!$H$3:$I$12,2,FALSE)))</f>
        <v/>
      </c>
      <c r="AC348" s="9" t="n"/>
      <c r="AD348" s="9" t="n"/>
      <c r="AE348" s="9" t="n"/>
      <c r="AF348" s="7" t="n"/>
      <c r="AG348" s="9" t="n"/>
      <c r="AH348" s="10">
        <f>IF(B348="","",TEXT(WEEKNUM(B348,2),"00"))</f>
        <v/>
      </c>
      <c r="AI348" s="10">
        <f>IF(B348="","",TEXT(B348,"mm"))</f>
        <v/>
      </c>
    </row>
    <row r="349">
      <c r="A349" s="6">
        <f>IF(D349="","",ROW()-2)</f>
        <v/>
      </c>
      <c r="B349" s="7" t="n"/>
      <c r="C349" s="8" t="n"/>
      <c r="D349" s="9" t="n"/>
      <c r="E349" s="9" t="n"/>
      <c r="F349" s="9" t="n"/>
      <c r="G349" s="9" t="n"/>
      <c r="H349" s="9" t="n"/>
      <c r="I349" s="9" t="n"/>
      <c r="J349" s="8" t="n"/>
      <c r="K349" s="10">
        <f>IF(OR(C349="",J349=""),"",IF((J349-C349)*1440&lt;=5,"Sim","Não"))</f>
        <v/>
      </c>
      <c r="L349" s="9" t="n"/>
      <c r="M349" s="8" t="n"/>
      <c r="N349" s="8" t="n"/>
      <c r="O349" s="10">
        <f>IF(OR(M349="",N349=""),"",IF((N349-M349)*1440&lt;=15,"Sim","Não"))</f>
        <v/>
      </c>
      <c r="P349" s="9" t="n"/>
      <c r="Q349" s="9" t="n"/>
      <c r="R349" s="9" t="n"/>
      <c r="S349" s="9" t="n"/>
      <c r="T349" s="9" t="n"/>
      <c r="U349" s="11" t="n"/>
      <c r="V349" s="9" t="n"/>
      <c r="W349" s="9" t="n"/>
      <c r="X349" s="7" t="n"/>
      <c r="Y349" s="12" t="n"/>
      <c r="Z349" s="9" t="n"/>
      <c r="AA349" s="7" t="n"/>
      <c r="AB349" s="13">
        <f>IF(OR(Z349="",AA349=""),"",IF(VLOOKUP(Z349,LISTAS!$H$3:$I$12,2,FALSE)=0,"não volta",AA349+VLOOKUP(Z349,LISTAS!$H$3:$I$12,2,FALSE)))</f>
        <v/>
      </c>
      <c r="AC349" s="9" t="n"/>
      <c r="AD349" s="9" t="n"/>
      <c r="AE349" s="9" t="n"/>
      <c r="AF349" s="7" t="n"/>
      <c r="AG349" s="9" t="n"/>
      <c r="AH349" s="10">
        <f>IF(B349="","",TEXT(WEEKNUM(B349,2),"00"))</f>
        <v/>
      </c>
      <c r="AI349" s="10">
        <f>IF(B349="","",TEXT(B349,"mm"))</f>
        <v/>
      </c>
    </row>
    <row r="350">
      <c r="A350" s="6">
        <f>IF(D350="","",ROW()-2)</f>
        <v/>
      </c>
      <c r="B350" s="7" t="n"/>
      <c r="C350" s="8" t="n"/>
      <c r="D350" s="9" t="n"/>
      <c r="E350" s="9" t="n"/>
      <c r="F350" s="9" t="n"/>
      <c r="G350" s="9" t="n"/>
      <c r="H350" s="9" t="n"/>
      <c r="I350" s="9" t="n"/>
      <c r="J350" s="8" t="n"/>
      <c r="K350" s="10">
        <f>IF(OR(C350="",J350=""),"",IF((J350-C350)*1440&lt;=5,"Sim","Não"))</f>
        <v/>
      </c>
      <c r="L350" s="9" t="n"/>
      <c r="M350" s="8" t="n"/>
      <c r="N350" s="8" t="n"/>
      <c r="O350" s="10">
        <f>IF(OR(M350="",N350=""),"",IF((N350-M350)*1440&lt;=15,"Sim","Não"))</f>
        <v/>
      </c>
      <c r="P350" s="9" t="n"/>
      <c r="Q350" s="9" t="n"/>
      <c r="R350" s="9" t="n"/>
      <c r="S350" s="9" t="n"/>
      <c r="T350" s="9" t="n"/>
      <c r="U350" s="11" t="n"/>
      <c r="V350" s="9" t="n"/>
      <c r="W350" s="9" t="n"/>
      <c r="X350" s="7" t="n"/>
      <c r="Y350" s="12" t="n"/>
      <c r="Z350" s="9" t="n"/>
      <c r="AA350" s="7" t="n"/>
      <c r="AB350" s="13">
        <f>IF(OR(Z350="",AA350=""),"",IF(VLOOKUP(Z350,LISTAS!$H$3:$I$12,2,FALSE)=0,"não volta",AA350+VLOOKUP(Z350,LISTAS!$H$3:$I$12,2,FALSE)))</f>
        <v/>
      </c>
      <c r="AC350" s="9" t="n"/>
      <c r="AD350" s="9" t="n"/>
      <c r="AE350" s="9" t="n"/>
      <c r="AF350" s="7" t="n"/>
      <c r="AG350" s="9" t="n"/>
      <c r="AH350" s="10">
        <f>IF(B350="","",TEXT(WEEKNUM(B350,2),"00"))</f>
        <v/>
      </c>
      <c r="AI350" s="10">
        <f>IF(B350="","",TEXT(B350,"mm"))</f>
        <v/>
      </c>
    </row>
    <row r="351">
      <c r="A351" s="6">
        <f>IF(D351="","",ROW()-2)</f>
        <v/>
      </c>
      <c r="B351" s="7" t="n"/>
      <c r="C351" s="8" t="n"/>
      <c r="D351" s="9" t="n"/>
      <c r="E351" s="9" t="n"/>
      <c r="F351" s="9" t="n"/>
      <c r="G351" s="9" t="n"/>
      <c r="H351" s="9" t="n"/>
      <c r="I351" s="9" t="n"/>
      <c r="J351" s="8" t="n"/>
      <c r="K351" s="10">
        <f>IF(OR(C351="",J351=""),"",IF((J351-C351)*1440&lt;=5,"Sim","Não"))</f>
        <v/>
      </c>
      <c r="L351" s="9" t="n"/>
      <c r="M351" s="8" t="n"/>
      <c r="N351" s="8" t="n"/>
      <c r="O351" s="10">
        <f>IF(OR(M351="",N351=""),"",IF((N351-M351)*1440&lt;=15,"Sim","Não"))</f>
        <v/>
      </c>
      <c r="P351" s="9" t="n"/>
      <c r="Q351" s="9" t="n"/>
      <c r="R351" s="9" t="n"/>
      <c r="S351" s="9" t="n"/>
      <c r="T351" s="9" t="n"/>
      <c r="U351" s="11" t="n"/>
      <c r="V351" s="9" t="n"/>
      <c r="W351" s="9" t="n"/>
      <c r="X351" s="7" t="n"/>
      <c r="Y351" s="12" t="n"/>
      <c r="Z351" s="9" t="n"/>
      <c r="AA351" s="7" t="n"/>
      <c r="AB351" s="13">
        <f>IF(OR(Z351="",AA351=""),"",IF(VLOOKUP(Z351,LISTAS!$H$3:$I$12,2,FALSE)=0,"não volta",AA351+VLOOKUP(Z351,LISTAS!$H$3:$I$12,2,FALSE)))</f>
        <v/>
      </c>
      <c r="AC351" s="9" t="n"/>
      <c r="AD351" s="9" t="n"/>
      <c r="AE351" s="9" t="n"/>
      <c r="AF351" s="7" t="n"/>
      <c r="AG351" s="9" t="n"/>
      <c r="AH351" s="10">
        <f>IF(B351="","",TEXT(WEEKNUM(B351,2),"00"))</f>
        <v/>
      </c>
      <c r="AI351" s="10">
        <f>IF(B351="","",TEXT(B351,"mm"))</f>
        <v/>
      </c>
    </row>
    <row r="352">
      <c r="A352" s="6">
        <f>IF(D352="","",ROW()-2)</f>
        <v/>
      </c>
      <c r="B352" s="7" t="n"/>
      <c r="C352" s="8" t="n"/>
      <c r="D352" s="9" t="n"/>
      <c r="E352" s="9" t="n"/>
      <c r="F352" s="9" t="n"/>
      <c r="G352" s="9" t="n"/>
      <c r="H352" s="9" t="n"/>
      <c r="I352" s="9" t="n"/>
      <c r="J352" s="8" t="n"/>
      <c r="K352" s="10">
        <f>IF(OR(C352="",J352=""),"",IF((J352-C352)*1440&lt;=5,"Sim","Não"))</f>
        <v/>
      </c>
      <c r="L352" s="9" t="n"/>
      <c r="M352" s="8" t="n"/>
      <c r="N352" s="8" t="n"/>
      <c r="O352" s="10">
        <f>IF(OR(M352="",N352=""),"",IF((N352-M352)*1440&lt;=15,"Sim","Não"))</f>
        <v/>
      </c>
      <c r="P352" s="9" t="n"/>
      <c r="Q352" s="9" t="n"/>
      <c r="R352" s="9" t="n"/>
      <c r="S352" s="9" t="n"/>
      <c r="T352" s="9" t="n"/>
      <c r="U352" s="11" t="n"/>
      <c r="V352" s="9" t="n"/>
      <c r="W352" s="9" t="n"/>
      <c r="X352" s="7" t="n"/>
      <c r="Y352" s="12" t="n"/>
      <c r="Z352" s="9" t="n"/>
      <c r="AA352" s="7" t="n"/>
      <c r="AB352" s="13">
        <f>IF(OR(Z352="",AA352=""),"",IF(VLOOKUP(Z352,LISTAS!$H$3:$I$12,2,FALSE)=0,"não volta",AA352+VLOOKUP(Z352,LISTAS!$H$3:$I$12,2,FALSE)))</f>
        <v/>
      </c>
      <c r="AC352" s="9" t="n"/>
      <c r="AD352" s="9" t="n"/>
      <c r="AE352" s="9" t="n"/>
      <c r="AF352" s="7" t="n"/>
      <c r="AG352" s="9" t="n"/>
      <c r="AH352" s="10">
        <f>IF(B352="","",TEXT(WEEKNUM(B352,2),"00"))</f>
        <v/>
      </c>
      <c r="AI352" s="10">
        <f>IF(B352="","",TEXT(B352,"mm"))</f>
        <v/>
      </c>
    </row>
    <row r="353">
      <c r="A353" s="6">
        <f>IF(D353="","",ROW()-2)</f>
        <v/>
      </c>
      <c r="B353" s="7" t="n"/>
      <c r="C353" s="8" t="n"/>
      <c r="D353" s="9" t="n"/>
      <c r="E353" s="9" t="n"/>
      <c r="F353" s="9" t="n"/>
      <c r="G353" s="9" t="n"/>
      <c r="H353" s="9" t="n"/>
      <c r="I353" s="9" t="n"/>
      <c r="J353" s="8" t="n"/>
      <c r="K353" s="10">
        <f>IF(OR(C353="",J353=""),"",IF((J353-C353)*1440&lt;=5,"Sim","Não"))</f>
        <v/>
      </c>
      <c r="L353" s="9" t="n"/>
      <c r="M353" s="8" t="n"/>
      <c r="N353" s="8" t="n"/>
      <c r="O353" s="10">
        <f>IF(OR(M353="",N353=""),"",IF((N353-M353)*1440&lt;=15,"Sim","Não"))</f>
        <v/>
      </c>
      <c r="P353" s="9" t="n"/>
      <c r="Q353" s="9" t="n"/>
      <c r="R353" s="9" t="n"/>
      <c r="S353" s="9" t="n"/>
      <c r="T353" s="9" t="n"/>
      <c r="U353" s="11" t="n"/>
      <c r="V353" s="9" t="n"/>
      <c r="W353" s="9" t="n"/>
      <c r="X353" s="7" t="n"/>
      <c r="Y353" s="12" t="n"/>
      <c r="Z353" s="9" t="n"/>
      <c r="AA353" s="7" t="n"/>
      <c r="AB353" s="13">
        <f>IF(OR(Z353="",AA353=""),"",IF(VLOOKUP(Z353,LISTAS!$H$3:$I$12,2,FALSE)=0,"não volta",AA353+VLOOKUP(Z353,LISTAS!$H$3:$I$12,2,FALSE)))</f>
        <v/>
      </c>
      <c r="AC353" s="9" t="n"/>
      <c r="AD353" s="9" t="n"/>
      <c r="AE353" s="9" t="n"/>
      <c r="AF353" s="7" t="n"/>
      <c r="AG353" s="9" t="n"/>
      <c r="AH353" s="10">
        <f>IF(B353="","",TEXT(WEEKNUM(B353,2),"00"))</f>
        <v/>
      </c>
      <c r="AI353" s="10">
        <f>IF(B353="","",TEXT(B353,"mm"))</f>
        <v/>
      </c>
    </row>
    <row r="354">
      <c r="A354" s="6">
        <f>IF(D354="","",ROW()-2)</f>
        <v/>
      </c>
      <c r="B354" s="7" t="n"/>
      <c r="C354" s="8" t="n"/>
      <c r="D354" s="9" t="n"/>
      <c r="E354" s="9" t="n"/>
      <c r="F354" s="9" t="n"/>
      <c r="G354" s="9" t="n"/>
      <c r="H354" s="9" t="n"/>
      <c r="I354" s="9" t="n"/>
      <c r="J354" s="8" t="n"/>
      <c r="K354" s="10">
        <f>IF(OR(C354="",J354=""),"",IF((J354-C354)*1440&lt;=5,"Sim","Não"))</f>
        <v/>
      </c>
      <c r="L354" s="9" t="n"/>
      <c r="M354" s="8" t="n"/>
      <c r="N354" s="8" t="n"/>
      <c r="O354" s="10">
        <f>IF(OR(M354="",N354=""),"",IF((N354-M354)*1440&lt;=15,"Sim","Não"))</f>
        <v/>
      </c>
      <c r="P354" s="9" t="n"/>
      <c r="Q354" s="9" t="n"/>
      <c r="R354" s="9" t="n"/>
      <c r="S354" s="9" t="n"/>
      <c r="T354" s="9" t="n"/>
      <c r="U354" s="11" t="n"/>
      <c r="V354" s="9" t="n"/>
      <c r="W354" s="9" t="n"/>
      <c r="X354" s="7" t="n"/>
      <c r="Y354" s="12" t="n"/>
      <c r="Z354" s="9" t="n"/>
      <c r="AA354" s="7" t="n"/>
      <c r="AB354" s="13">
        <f>IF(OR(Z354="",AA354=""),"",IF(VLOOKUP(Z354,LISTAS!$H$3:$I$12,2,FALSE)=0,"não volta",AA354+VLOOKUP(Z354,LISTAS!$H$3:$I$12,2,FALSE)))</f>
        <v/>
      </c>
      <c r="AC354" s="9" t="n"/>
      <c r="AD354" s="9" t="n"/>
      <c r="AE354" s="9" t="n"/>
      <c r="AF354" s="7" t="n"/>
      <c r="AG354" s="9" t="n"/>
      <c r="AH354" s="10">
        <f>IF(B354="","",TEXT(WEEKNUM(B354,2),"00"))</f>
        <v/>
      </c>
      <c r="AI354" s="10">
        <f>IF(B354="","",TEXT(B354,"mm"))</f>
        <v/>
      </c>
    </row>
    <row r="355">
      <c r="A355" s="6">
        <f>IF(D355="","",ROW()-2)</f>
        <v/>
      </c>
      <c r="B355" s="7" t="n"/>
      <c r="C355" s="8" t="n"/>
      <c r="D355" s="9" t="n"/>
      <c r="E355" s="9" t="n"/>
      <c r="F355" s="9" t="n"/>
      <c r="G355" s="9" t="n"/>
      <c r="H355" s="9" t="n"/>
      <c r="I355" s="9" t="n"/>
      <c r="J355" s="8" t="n"/>
      <c r="K355" s="10">
        <f>IF(OR(C355="",J355=""),"",IF((J355-C355)*1440&lt;=5,"Sim","Não"))</f>
        <v/>
      </c>
      <c r="L355" s="9" t="n"/>
      <c r="M355" s="8" t="n"/>
      <c r="N355" s="8" t="n"/>
      <c r="O355" s="10">
        <f>IF(OR(M355="",N355=""),"",IF((N355-M355)*1440&lt;=15,"Sim","Não"))</f>
        <v/>
      </c>
      <c r="P355" s="9" t="n"/>
      <c r="Q355" s="9" t="n"/>
      <c r="R355" s="9" t="n"/>
      <c r="S355" s="9" t="n"/>
      <c r="T355" s="9" t="n"/>
      <c r="U355" s="11" t="n"/>
      <c r="V355" s="9" t="n"/>
      <c r="W355" s="9" t="n"/>
      <c r="X355" s="7" t="n"/>
      <c r="Y355" s="12" t="n"/>
      <c r="Z355" s="9" t="n"/>
      <c r="AA355" s="7" t="n"/>
      <c r="AB355" s="13">
        <f>IF(OR(Z355="",AA355=""),"",IF(VLOOKUP(Z355,LISTAS!$H$3:$I$12,2,FALSE)=0,"não volta",AA355+VLOOKUP(Z355,LISTAS!$H$3:$I$12,2,FALSE)))</f>
        <v/>
      </c>
      <c r="AC355" s="9" t="n"/>
      <c r="AD355" s="9" t="n"/>
      <c r="AE355" s="9" t="n"/>
      <c r="AF355" s="7" t="n"/>
      <c r="AG355" s="9" t="n"/>
      <c r="AH355" s="10">
        <f>IF(B355="","",TEXT(WEEKNUM(B355,2),"00"))</f>
        <v/>
      </c>
      <c r="AI355" s="10">
        <f>IF(B355="","",TEXT(B355,"mm"))</f>
        <v/>
      </c>
    </row>
    <row r="356">
      <c r="A356" s="6">
        <f>IF(D356="","",ROW()-2)</f>
        <v/>
      </c>
      <c r="B356" s="7" t="n"/>
      <c r="C356" s="8" t="n"/>
      <c r="D356" s="9" t="n"/>
      <c r="E356" s="9" t="n"/>
      <c r="F356" s="9" t="n"/>
      <c r="G356" s="9" t="n"/>
      <c r="H356" s="9" t="n"/>
      <c r="I356" s="9" t="n"/>
      <c r="J356" s="8" t="n"/>
      <c r="K356" s="10">
        <f>IF(OR(C356="",J356=""),"",IF((J356-C356)*1440&lt;=5,"Sim","Não"))</f>
        <v/>
      </c>
      <c r="L356" s="9" t="n"/>
      <c r="M356" s="8" t="n"/>
      <c r="N356" s="8" t="n"/>
      <c r="O356" s="10">
        <f>IF(OR(M356="",N356=""),"",IF((N356-M356)*1440&lt;=15,"Sim","Não"))</f>
        <v/>
      </c>
      <c r="P356" s="9" t="n"/>
      <c r="Q356" s="9" t="n"/>
      <c r="R356" s="9" t="n"/>
      <c r="S356" s="9" t="n"/>
      <c r="T356" s="9" t="n"/>
      <c r="U356" s="11" t="n"/>
      <c r="V356" s="9" t="n"/>
      <c r="W356" s="9" t="n"/>
      <c r="X356" s="7" t="n"/>
      <c r="Y356" s="12" t="n"/>
      <c r="Z356" s="9" t="n"/>
      <c r="AA356" s="7" t="n"/>
      <c r="AB356" s="13">
        <f>IF(OR(Z356="",AA356=""),"",IF(VLOOKUP(Z356,LISTAS!$H$3:$I$12,2,FALSE)=0,"não volta",AA356+VLOOKUP(Z356,LISTAS!$H$3:$I$12,2,FALSE)))</f>
        <v/>
      </c>
      <c r="AC356" s="9" t="n"/>
      <c r="AD356" s="9" t="n"/>
      <c r="AE356" s="9" t="n"/>
      <c r="AF356" s="7" t="n"/>
      <c r="AG356" s="9" t="n"/>
      <c r="AH356" s="10">
        <f>IF(B356="","",TEXT(WEEKNUM(B356,2),"00"))</f>
        <v/>
      </c>
      <c r="AI356" s="10">
        <f>IF(B356="","",TEXT(B356,"mm"))</f>
        <v/>
      </c>
    </row>
    <row r="357">
      <c r="A357" s="6">
        <f>IF(D357="","",ROW()-2)</f>
        <v/>
      </c>
      <c r="B357" s="7" t="n"/>
      <c r="C357" s="8" t="n"/>
      <c r="D357" s="9" t="n"/>
      <c r="E357" s="9" t="n"/>
      <c r="F357" s="9" t="n"/>
      <c r="G357" s="9" t="n"/>
      <c r="H357" s="9" t="n"/>
      <c r="I357" s="9" t="n"/>
      <c r="J357" s="8" t="n"/>
      <c r="K357" s="10">
        <f>IF(OR(C357="",J357=""),"",IF((J357-C357)*1440&lt;=5,"Sim","Não"))</f>
        <v/>
      </c>
      <c r="L357" s="9" t="n"/>
      <c r="M357" s="8" t="n"/>
      <c r="N357" s="8" t="n"/>
      <c r="O357" s="10">
        <f>IF(OR(M357="",N357=""),"",IF((N357-M357)*1440&lt;=15,"Sim","Não"))</f>
        <v/>
      </c>
      <c r="P357" s="9" t="n"/>
      <c r="Q357" s="9" t="n"/>
      <c r="R357" s="9" t="n"/>
      <c r="S357" s="9" t="n"/>
      <c r="T357" s="9" t="n"/>
      <c r="U357" s="11" t="n"/>
      <c r="V357" s="9" t="n"/>
      <c r="W357" s="9" t="n"/>
      <c r="X357" s="7" t="n"/>
      <c r="Y357" s="12" t="n"/>
      <c r="Z357" s="9" t="n"/>
      <c r="AA357" s="7" t="n"/>
      <c r="AB357" s="13">
        <f>IF(OR(Z357="",AA357=""),"",IF(VLOOKUP(Z357,LISTAS!$H$3:$I$12,2,FALSE)=0,"não volta",AA357+VLOOKUP(Z357,LISTAS!$H$3:$I$12,2,FALSE)))</f>
        <v/>
      </c>
      <c r="AC357" s="9" t="n"/>
      <c r="AD357" s="9" t="n"/>
      <c r="AE357" s="9" t="n"/>
      <c r="AF357" s="7" t="n"/>
      <c r="AG357" s="9" t="n"/>
      <c r="AH357" s="10">
        <f>IF(B357="","",TEXT(WEEKNUM(B357,2),"00"))</f>
        <v/>
      </c>
      <c r="AI357" s="10">
        <f>IF(B357="","",TEXT(B357,"mm"))</f>
        <v/>
      </c>
    </row>
    <row r="358">
      <c r="A358" s="6">
        <f>IF(D358="","",ROW()-2)</f>
        <v/>
      </c>
      <c r="B358" s="7" t="n"/>
      <c r="C358" s="8" t="n"/>
      <c r="D358" s="9" t="n"/>
      <c r="E358" s="9" t="n"/>
      <c r="F358" s="9" t="n"/>
      <c r="G358" s="9" t="n"/>
      <c r="H358" s="9" t="n"/>
      <c r="I358" s="9" t="n"/>
      <c r="J358" s="8" t="n"/>
      <c r="K358" s="10">
        <f>IF(OR(C358="",J358=""),"",IF((J358-C358)*1440&lt;=5,"Sim","Não"))</f>
        <v/>
      </c>
      <c r="L358" s="9" t="n"/>
      <c r="M358" s="8" t="n"/>
      <c r="N358" s="8" t="n"/>
      <c r="O358" s="10">
        <f>IF(OR(M358="",N358=""),"",IF((N358-M358)*1440&lt;=15,"Sim","Não"))</f>
        <v/>
      </c>
      <c r="P358" s="9" t="n"/>
      <c r="Q358" s="9" t="n"/>
      <c r="R358" s="9" t="n"/>
      <c r="S358" s="9" t="n"/>
      <c r="T358" s="9" t="n"/>
      <c r="U358" s="11" t="n"/>
      <c r="V358" s="9" t="n"/>
      <c r="W358" s="9" t="n"/>
      <c r="X358" s="7" t="n"/>
      <c r="Y358" s="12" t="n"/>
      <c r="Z358" s="9" t="n"/>
      <c r="AA358" s="7" t="n"/>
      <c r="AB358" s="13">
        <f>IF(OR(Z358="",AA358=""),"",IF(VLOOKUP(Z358,LISTAS!$H$3:$I$12,2,FALSE)=0,"não volta",AA358+VLOOKUP(Z358,LISTAS!$H$3:$I$12,2,FALSE)))</f>
        <v/>
      </c>
      <c r="AC358" s="9" t="n"/>
      <c r="AD358" s="9" t="n"/>
      <c r="AE358" s="9" t="n"/>
      <c r="AF358" s="7" t="n"/>
      <c r="AG358" s="9" t="n"/>
      <c r="AH358" s="10">
        <f>IF(B358="","",TEXT(WEEKNUM(B358,2),"00"))</f>
        <v/>
      </c>
      <c r="AI358" s="10">
        <f>IF(B358="","",TEXT(B358,"mm"))</f>
        <v/>
      </c>
    </row>
    <row r="359">
      <c r="A359" s="6">
        <f>IF(D359="","",ROW()-2)</f>
        <v/>
      </c>
      <c r="B359" s="7" t="n"/>
      <c r="C359" s="8" t="n"/>
      <c r="D359" s="9" t="n"/>
      <c r="E359" s="9" t="n"/>
      <c r="F359" s="9" t="n"/>
      <c r="G359" s="9" t="n"/>
      <c r="H359" s="9" t="n"/>
      <c r="I359" s="9" t="n"/>
      <c r="J359" s="8" t="n"/>
      <c r="K359" s="10">
        <f>IF(OR(C359="",J359=""),"",IF((J359-C359)*1440&lt;=5,"Sim","Não"))</f>
        <v/>
      </c>
      <c r="L359" s="9" t="n"/>
      <c r="M359" s="8" t="n"/>
      <c r="N359" s="8" t="n"/>
      <c r="O359" s="10">
        <f>IF(OR(M359="",N359=""),"",IF((N359-M359)*1440&lt;=15,"Sim","Não"))</f>
        <v/>
      </c>
      <c r="P359" s="9" t="n"/>
      <c r="Q359" s="9" t="n"/>
      <c r="R359" s="9" t="n"/>
      <c r="S359" s="9" t="n"/>
      <c r="T359" s="9" t="n"/>
      <c r="U359" s="11" t="n"/>
      <c r="V359" s="9" t="n"/>
      <c r="W359" s="9" t="n"/>
      <c r="X359" s="7" t="n"/>
      <c r="Y359" s="12" t="n"/>
      <c r="Z359" s="9" t="n"/>
      <c r="AA359" s="7" t="n"/>
      <c r="AB359" s="13">
        <f>IF(OR(Z359="",AA359=""),"",IF(VLOOKUP(Z359,LISTAS!$H$3:$I$12,2,FALSE)=0,"não volta",AA359+VLOOKUP(Z359,LISTAS!$H$3:$I$12,2,FALSE)))</f>
        <v/>
      </c>
      <c r="AC359" s="9" t="n"/>
      <c r="AD359" s="9" t="n"/>
      <c r="AE359" s="9" t="n"/>
      <c r="AF359" s="7" t="n"/>
      <c r="AG359" s="9" t="n"/>
      <c r="AH359" s="10">
        <f>IF(B359="","",TEXT(WEEKNUM(B359,2),"00"))</f>
        <v/>
      </c>
      <c r="AI359" s="10">
        <f>IF(B359="","",TEXT(B359,"mm"))</f>
        <v/>
      </c>
    </row>
    <row r="360">
      <c r="A360" s="6">
        <f>IF(D360="","",ROW()-2)</f>
        <v/>
      </c>
      <c r="B360" s="7" t="n"/>
      <c r="C360" s="8" t="n"/>
      <c r="D360" s="9" t="n"/>
      <c r="E360" s="9" t="n"/>
      <c r="F360" s="9" t="n"/>
      <c r="G360" s="9" t="n"/>
      <c r="H360" s="9" t="n"/>
      <c r="I360" s="9" t="n"/>
      <c r="J360" s="8" t="n"/>
      <c r="K360" s="10">
        <f>IF(OR(C360="",J360=""),"",IF((J360-C360)*1440&lt;=5,"Sim","Não"))</f>
        <v/>
      </c>
      <c r="L360" s="9" t="n"/>
      <c r="M360" s="8" t="n"/>
      <c r="N360" s="8" t="n"/>
      <c r="O360" s="10">
        <f>IF(OR(M360="",N360=""),"",IF((N360-M360)*1440&lt;=15,"Sim","Não"))</f>
        <v/>
      </c>
      <c r="P360" s="9" t="n"/>
      <c r="Q360" s="9" t="n"/>
      <c r="R360" s="9" t="n"/>
      <c r="S360" s="9" t="n"/>
      <c r="T360" s="9" t="n"/>
      <c r="U360" s="11" t="n"/>
      <c r="V360" s="9" t="n"/>
      <c r="W360" s="9" t="n"/>
      <c r="X360" s="7" t="n"/>
      <c r="Y360" s="12" t="n"/>
      <c r="Z360" s="9" t="n"/>
      <c r="AA360" s="7" t="n"/>
      <c r="AB360" s="13">
        <f>IF(OR(Z360="",AA360=""),"",IF(VLOOKUP(Z360,LISTAS!$H$3:$I$12,2,FALSE)=0,"não volta",AA360+VLOOKUP(Z360,LISTAS!$H$3:$I$12,2,FALSE)))</f>
        <v/>
      </c>
      <c r="AC360" s="9" t="n"/>
      <c r="AD360" s="9" t="n"/>
      <c r="AE360" s="9" t="n"/>
      <c r="AF360" s="7" t="n"/>
      <c r="AG360" s="9" t="n"/>
      <c r="AH360" s="10">
        <f>IF(B360="","",TEXT(WEEKNUM(B360,2),"00"))</f>
        <v/>
      </c>
      <c r="AI360" s="10">
        <f>IF(B360="","",TEXT(B360,"mm"))</f>
        <v/>
      </c>
    </row>
    <row r="361">
      <c r="A361" s="6">
        <f>IF(D361="","",ROW()-2)</f>
        <v/>
      </c>
      <c r="B361" s="7" t="n"/>
      <c r="C361" s="8" t="n"/>
      <c r="D361" s="9" t="n"/>
      <c r="E361" s="9" t="n"/>
      <c r="F361" s="9" t="n"/>
      <c r="G361" s="9" t="n"/>
      <c r="H361" s="9" t="n"/>
      <c r="I361" s="9" t="n"/>
      <c r="J361" s="8" t="n"/>
      <c r="K361" s="10">
        <f>IF(OR(C361="",J361=""),"",IF((J361-C361)*1440&lt;=5,"Sim","Não"))</f>
        <v/>
      </c>
      <c r="L361" s="9" t="n"/>
      <c r="M361" s="8" t="n"/>
      <c r="N361" s="8" t="n"/>
      <c r="O361" s="10">
        <f>IF(OR(M361="",N361=""),"",IF((N361-M361)*1440&lt;=15,"Sim","Não"))</f>
        <v/>
      </c>
      <c r="P361" s="9" t="n"/>
      <c r="Q361" s="9" t="n"/>
      <c r="R361" s="9" t="n"/>
      <c r="S361" s="9" t="n"/>
      <c r="T361" s="9" t="n"/>
      <c r="U361" s="11" t="n"/>
      <c r="V361" s="9" t="n"/>
      <c r="W361" s="9" t="n"/>
      <c r="X361" s="7" t="n"/>
      <c r="Y361" s="12" t="n"/>
      <c r="Z361" s="9" t="n"/>
      <c r="AA361" s="7" t="n"/>
      <c r="AB361" s="13">
        <f>IF(OR(Z361="",AA361=""),"",IF(VLOOKUP(Z361,LISTAS!$H$3:$I$12,2,FALSE)=0,"não volta",AA361+VLOOKUP(Z361,LISTAS!$H$3:$I$12,2,FALSE)))</f>
        <v/>
      </c>
      <c r="AC361" s="9" t="n"/>
      <c r="AD361" s="9" t="n"/>
      <c r="AE361" s="9" t="n"/>
      <c r="AF361" s="7" t="n"/>
      <c r="AG361" s="9" t="n"/>
      <c r="AH361" s="10">
        <f>IF(B361="","",TEXT(WEEKNUM(B361,2),"00"))</f>
        <v/>
      </c>
      <c r="AI361" s="10">
        <f>IF(B361="","",TEXT(B361,"mm"))</f>
        <v/>
      </c>
    </row>
    <row r="362">
      <c r="A362" s="6">
        <f>IF(D362="","",ROW()-2)</f>
        <v/>
      </c>
      <c r="B362" s="7" t="n"/>
      <c r="C362" s="8" t="n"/>
      <c r="D362" s="9" t="n"/>
      <c r="E362" s="9" t="n"/>
      <c r="F362" s="9" t="n"/>
      <c r="G362" s="9" t="n"/>
      <c r="H362" s="9" t="n"/>
      <c r="I362" s="9" t="n"/>
      <c r="J362" s="8" t="n"/>
      <c r="K362" s="10">
        <f>IF(OR(C362="",J362=""),"",IF((J362-C362)*1440&lt;=5,"Sim","Não"))</f>
        <v/>
      </c>
      <c r="L362" s="9" t="n"/>
      <c r="M362" s="8" t="n"/>
      <c r="N362" s="8" t="n"/>
      <c r="O362" s="10">
        <f>IF(OR(M362="",N362=""),"",IF((N362-M362)*1440&lt;=15,"Sim","Não"))</f>
        <v/>
      </c>
      <c r="P362" s="9" t="n"/>
      <c r="Q362" s="9" t="n"/>
      <c r="R362" s="9" t="n"/>
      <c r="S362" s="9" t="n"/>
      <c r="T362" s="9" t="n"/>
      <c r="U362" s="11" t="n"/>
      <c r="V362" s="9" t="n"/>
      <c r="W362" s="9" t="n"/>
      <c r="X362" s="7" t="n"/>
      <c r="Y362" s="12" t="n"/>
      <c r="Z362" s="9" t="n"/>
      <c r="AA362" s="7" t="n"/>
      <c r="AB362" s="13">
        <f>IF(OR(Z362="",AA362=""),"",IF(VLOOKUP(Z362,LISTAS!$H$3:$I$12,2,FALSE)=0,"não volta",AA362+VLOOKUP(Z362,LISTAS!$H$3:$I$12,2,FALSE)))</f>
        <v/>
      </c>
      <c r="AC362" s="9" t="n"/>
      <c r="AD362" s="9" t="n"/>
      <c r="AE362" s="9" t="n"/>
      <c r="AF362" s="7" t="n"/>
      <c r="AG362" s="9" t="n"/>
      <c r="AH362" s="10">
        <f>IF(B362="","",TEXT(WEEKNUM(B362,2),"00"))</f>
        <v/>
      </c>
      <c r="AI362" s="10">
        <f>IF(B362="","",TEXT(B362,"mm"))</f>
        <v/>
      </c>
    </row>
    <row r="363">
      <c r="A363" s="6">
        <f>IF(D363="","",ROW()-2)</f>
        <v/>
      </c>
      <c r="B363" s="7" t="n"/>
      <c r="C363" s="8" t="n"/>
      <c r="D363" s="9" t="n"/>
      <c r="E363" s="9" t="n"/>
      <c r="F363" s="9" t="n"/>
      <c r="G363" s="9" t="n"/>
      <c r="H363" s="9" t="n"/>
      <c r="I363" s="9" t="n"/>
      <c r="J363" s="8" t="n"/>
      <c r="K363" s="10">
        <f>IF(OR(C363="",J363=""),"",IF((J363-C363)*1440&lt;=5,"Sim","Não"))</f>
        <v/>
      </c>
      <c r="L363" s="9" t="n"/>
      <c r="M363" s="8" t="n"/>
      <c r="N363" s="8" t="n"/>
      <c r="O363" s="10">
        <f>IF(OR(M363="",N363=""),"",IF((N363-M363)*1440&lt;=15,"Sim","Não"))</f>
        <v/>
      </c>
      <c r="P363" s="9" t="n"/>
      <c r="Q363" s="9" t="n"/>
      <c r="R363" s="9" t="n"/>
      <c r="S363" s="9" t="n"/>
      <c r="T363" s="9" t="n"/>
      <c r="U363" s="11" t="n"/>
      <c r="V363" s="9" t="n"/>
      <c r="W363" s="9" t="n"/>
      <c r="X363" s="7" t="n"/>
      <c r="Y363" s="12" t="n"/>
      <c r="Z363" s="9" t="n"/>
      <c r="AA363" s="7" t="n"/>
      <c r="AB363" s="13">
        <f>IF(OR(Z363="",AA363=""),"",IF(VLOOKUP(Z363,LISTAS!$H$3:$I$12,2,FALSE)=0,"não volta",AA363+VLOOKUP(Z363,LISTAS!$H$3:$I$12,2,FALSE)))</f>
        <v/>
      </c>
      <c r="AC363" s="9" t="n"/>
      <c r="AD363" s="9" t="n"/>
      <c r="AE363" s="9" t="n"/>
      <c r="AF363" s="7" t="n"/>
      <c r="AG363" s="9" t="n"/>
      <c r="AH363" s="10">
        <f>IF(B363="","",TEXT(WEEKNUM(B363,2),"00"))</f>
        <v/>
      </c>
      <c r="AI363" s="10">
        <f>IF(B363="","",TEXT(B363,"mm"))</f>
        <v/>
      </c>
    </row>
    <row r="364">
      <c r="A364" s="6">
        <f>IF(D364="","",ROW()-2)</f>
        <v/>
      </c>
      <c r="B364" s="7" t="n"/>
      <c r="C364" s="8" t="n"/>
      <c r="D364" s="9" t="n"/>
      <c r="E364" s="9" t="n"/>
      <c r="F364" s="9" t="n"/>
      <c r="G364" s="9" t="n"/>
      <c r="H364" s="9" t="n"/>
      <c r="I364" s="9" t="n"/>
      <c r="J364" s="8" t="n"/>
      <c r="K364" s="10">
        <f>IF(OR(C364="",J364=""),"",IF((J364-C364)*1440&lt;=5,"Sim","Não"))</f>
        <v/>
      </c>
      <c r="L364" s="9" t="n"/>
      <c r="M364" s="8" t="n"/>
      <c r="N364" s="8" t="n"/>
      <c r="O364" s="10">
        <f>IF(OR(M364="",N364=""),"",IF((N364-M364)*1440&lt;=15,"Sim","Não"))</f>
        <v/>
      </c>
      <c r="P364" s="9" t="n"/>
      <c r="Q364" s="9" t="n"/>
      <c r="R364" s="9" t="n"/>
      <c r="S364" s="9" t="n"/>
      <c r="T364" s="9" t="n"/>
      <c r="U364" s="11" t="n"/>
      <c r="V364" s="9" t="n"/>
      <c r="W364" s="9" t="n"/>
      <c r="X364" s="7" t="n"/>
      <c r="Y364" s="12" t="n"/>
      <c r="Z364" s="9" t="n"/>
      <c r="AA364" s="7" t="n"/>
      <c r="AB364" s="13">
        <f>IF(OR(Z364="",AA364=""),"",IF(VLOOKUP(Z364,LISTAS!$H$3:$I$12,2,FALSE)=0,"não volta",AA364+VLOOKUP(Z364,LISTAS!$H$3:$I$12,2,FALSE)))</f>
        <v/>
      </c>
      <c r="AC364" s="9" t="n"/>
      <c r="AD364" s="9" t="n"/>
      <c r="AE364" s="9" t="n"/>
      <c r="AF364" s="7" t="n"/>
      <c r="AG364" s="9" t="n"/>
      <c r="AH364" s="10">
        <f>IF(B364="","",TEXT(WEEKNUM(B364,2),"00"))</f>
        <v/>
      </c>
      <c r="AI364" s="10">
        <f>IF(B364="","",TEXT(B364,"mm"))</f>
        <v/>
      </c>
    </row>
    <row r="365">
      <c r="A365" s="6">
        <f>IF(D365="","",ROW()-2)</f>
        <v/>
      </c>
      <c r="B365" s="7" t="n"/>
      <c r="C365" s="8" t="n"/>
      <c r="D365" s="9" t="n"/>
      <c r="E365" s="9" t="n"/>
      <c r="F365" s="9" t="n"/>
      <c r="G365" s="9" t="n"/>
      <c r="H365" s="9" t="n"/>
      <c r="I365" s="9" t="n"/>
      <c r="J365" s="8" t="n"/>
      <c r="K365" s="10">
        <f>IF(OR(C365="",J365=""),"",IF((J365-C365)*1440&lt;=5,"Sim","Não"))</f>
        <v/>
      </c>
      <c r="L365" s="9" t="n"/>
      <c r="M365" s="8" t="n"/>
      <c r="N365" s="8" t="n"/>
      <c r="O365" s="10">
        <f>IF(OR(M365="",N365=""),"",IF((N365-M365)*1440&lt;=15,"Sim","Não"))</f>
        <v/>
      </c>
      <c r="P365" s="9" t="n"/>
      <c r="Q365" s="9" t="n"/>
      <c r="R365" s="9" t="n"/>
      <c r="S365" s="9" t="n"/>
      <c r="T365" s="9" t="n"/>
      <c r="U365" s="11" t="n"/>
      <c r="V365" s="9" t="n"/>
      <c r="W365" s="9" t="n"/>
      <c r="X365" s="7" t="n"/>
      <c r="Y365" s="12" t="n"/>
      <c r="Z365" s="9" t="n"/>
      <c r="AA365" s="7" t="n"/>
      <c r="AB365" s="13">
        <f>IF(OR(Z365="",AA365=""),"",IF(VLOOKUP(Z365,LISTAS!$H$3:$I$12,2,FALSE)=0,"não volta",AA365+VLOOKUP(Z365,LISTAS!$H$3:$I$12,2,FALSE)))</f>
        <v/>
      </c>
      <c r="AC365" s="9" t="n"/>
      <c r="AD365" s="9" t="n"/>
      <c r="AE365" s="9" t="n"/>
      <c r="AF365" s="7" t="n"/>
      <c r="AG365" s="9" t="n"/>
      <c r="AH365" s="10">
        <f>IF(B365="","",TEXT(WEEKNUM(B365,2),"00"))</f>
        <v/>
      </c>
      <c r="AI365" s="10">
        <f>IF(B365="","",TEXT(B365,"mm"))</f>
        <v/>
      </c>
    </row>
    <row r="366">
      <c r="A366" s="6">
        <f>IF(D366="","",ROW()-2)</f>
        <v/>
      </c>
      <c r="B366" s="7" t="n"/>
      <c r="C366" s="8" t="n"/>
      <c r="D366" s="9" t="n"/>
      <c r="E366" s="9" t="n"/>
      <c r="F366" s="9" t="n"/>
      <c r="G366" s="9" t="n"/>
      <c r="H366" s="9" t="n"/>
      <c r="I366" s="9" t="n"/>
      <c r="J366" s="8" t="n"/>
      <c r="K366" s="10">
        <f>IF(OR(C366="",J366=""),"",IF((J366-C366)*1440&lt;=5,"Sim","Não"))</f>
        <v/>
      </c>
      <c r="L366" s="9" t="n"/>
      <c r="M366" s="8" t="n"/>
      <c r="N366" s="8" t="n"/>
      <c r="O366" s="10">
        <f>IF(OR(M366="",N366=""),"",IF((N366-M366)*1440&lt;=15,"Sim","Não"))</f>
        <v/>
      </c>
      <c r="P366" s="9" t="n"/>
      <c r="Q366" s="9" t="n"/>
      <c r="R366" s="9" t="n"/>
      <c r="S366" s="9" t="n"/>
      <c r="T366" s="9" t="n"/>
      <c r="U366" s="11" t="n"/>
      <c r="V366" s="9" t="n"/>
      <c r="W366" s="9" t="n"/>
      <c r="X366" s="7" t="n"/>
      <c r="Y366" s="12" t="n"/>
      <c r="Z366" s="9" t="n"/>
      <c r="AA366" s="7" t="n"/>
      <c r="AB366" s="13">
        <f>IF(OR(Z366="",AA366=""),"",IF(VLOOKUP(Z366,LISTAS!$H$3:$I$12,2,FALSE)=0,"não volta",AA366+VLOOKUP(Z366,LISTAS!$H$3:$I$12,2,FALSE)))</f>
        <v/>
      </c>
      <c r="AC366" s="9" t="n"/>
      <c r="AD366" s="9" t="n"/>
      <c r="AE366" s="9" t="n"/>
      <c r="AF366" s="7" t="n"/>
      <c r="AG366" s="9" t="n"/>
      <c r="AH366" s="10">
        <f>IF(B366="","",TEXT(WEEKNUM(B366,2),"00"))</f>
        <v/>
      </c>
      <c r="AI366" s="10">
        <f>IF(B366="","",TEXT(B366,"mm"))</f>
        <v/>
      </c>
    </row>
    <row r="367">
      <c r="A367" s="6">
        <f>IF(D367="","",ROW()-2)</f>
        <v/>
      </c>
      <c r="B367" s="7" t="n"/>
      <c r="C367" s="8" t="n"/>
      <c r="D367" s="9" t="n"/>
      <c r="E367" s="9" t="n"/>
      <c r="F367" s="9" t="n"/>
      <c r="G367" s="9" t="n"/>
      <c r="H367" s="9" t="n"/>
      <c r="I367" s="9" t="n"/>
      <c r="J367" s="8" t="n"/>
      <c r="K367" s="10">
        <f>IF(OR(C367="",J367=""),"",IF((J367-C367)*1440&lt;=5,"Sim","Não"))</f>
        <v/>
      </c>
      <c r="L367" s="9" t="n"/>
      <c r="M367" s="8" t="n"/>
      <c r="N367" s="8" t="n"/>
      <c r="O367" s="10">
        <f>IF(OR(M367="",N367=""),"",IF((N367-M367)*1440&lt;=15,"Sim","Não"))</f>
        <v/>
      </c>
      <c r="P367" s="9" t="n"/>
      <c r="Q367" s="9" t="n"/>
      <c r="R367" s="9" t="n"/>
      <c r="S367" s="9" t="n"/>
      <c r="T367" s="9" t="n"/>
      <c r="U367" s="11" t="n"/>
      <c r="V367" s="9" t="n"/>
      <c r="W367" s="9" t="n"/>
      <c r="X367" s="7" t="n"/>
      <c r="Y367" s="12" t="n"/>
      <c r="Z367" s="9" t="n"/>
      <c r="AA367" s="7" t="n"/>
      <c r="AB367" s="13">
        <f>IF(OR(Z367="",AA367=""),"",IF(VLOOKUP(Z367,LISTAS!$H$3:$I$12,2,FALSE)=0,"não volta",AA367+VLOOKUP(Z367,LISTAS!$H$3:$I$12,2,FALSE)))</f>
        <v/>
      </c>
      <c r="AC367" s="9" t="n"/>
      <c r="AD367" s="9" t="n"/>
      <c r="AE367" s="9" t="n"/>
      <c r="AF367" s="7" t="n"/>
      <c r="AG367" s="9" t="n"/>
      <c r="AH367" s="10">
        <f>IF(B367="","",TEXT(WEEKNUM(B367,2),"00"))</f>
        <v/>
      </c>
      <c r="AI367" s="10">
        <f>IF(B367="","",TEXT(B367,"mm"))</f>
        <v/>
      </c>
    </row>
    <row r="368">
      <c r="A368" s="6">
        <f>IF(D368="","",ROW()-2)</f>
        <v/>
      </c>
      <c r="B368" s="7" t="n"/>
      <c r="C368" s="8" t="n"/>
      <c r="D368" s="9" t="n"/>
      <c r="E368" s="9" t="n"/>
      <c r="F368" s="9" t="n"/>
      <c r="G368" s="9" t="n"/>
      <c r="H368" s="9" t="n"/>
      <c r="I368" s="9" t="n"/>
      <c r="J368" s="8" t="n"/>
      <c r="K368" s="10">
        <f>IF(OR(C368="",J368=""),"",IF((J368-C368)*1440&lt;=5,"Sim","Não"))</f>
        <v/>
      </c>
      <c r="L368" s="9" t="n"/>
      <c r="M368" s="8" t="n"/>
      <c r="N368" s="8" t="n"/>
      <c r="O368" s="10">
        <f>IF(OR(M368="",N368=""),"",IF((N368-M368)*1440&lt;=15,"Sim","Não"))</f>
        <v/>
      </c>
      <c r="P368" s="9" t="n"/>
      <c r="Q368" s="9" t="n"/>
      <c r="R368" s="9" t="n"/>
      <c r="S368" s="9" t="n"/>
      <c r="T368" s="9" t="n"/>
      <c r="U368" s="11" t="n"/>
      <c r="V368" s="9" t="n"/>
      <c r="W368" s="9" t="n"/>
      <c r="X368" s="7" t="n"/>
      <c r="Y368" s="12" t="n"/>
      <c r="Z368" s="9" t="n"/>
      <c r="AA368" s="7" t="n"/>
      <c r="AB368" s="13">
        <f>IF(OR(Z368="",AA368=""),"",IF(VLOOKUP(Z368,LISTAS!$H$3:$I$12,2,FALSE)=0,"não volta",AA368+VLOOKUP(Z368,LISTAS!$H$3:$I$12,2,FALSE)))</f>
        <v/>
      </c>
      <c r="AC368" s="9" t="n"/>
      <c r="AD368" s="9" t="n"/>
      <c r="AE368" s="9" t="n"/>
      <c r="AF368" s="7" t="n"/>
      <c r="AG368" s="9" t="n"/>
      <c r="AH368" s="10">
        <f>IF(B368="","",TEXT(WEEKNUM(B368,2),"00"))</f>
        <v/>
      </c>
      <c r="AI368" s="10">
        <f>IF(B368="","",TEXT(B368,"mm"))</f>
        <v/>
      </c>
    </row>
    <row r="369">
      <c r="A369" s="6">
        <f>IF(D369="","",ROW()-2)</f>
        <v/>
      </c>
      <c r="B369" s="7" t="n"/>
      <c r="C369" s="8" t="n"/>
      <c r="D369" s="9" t="n"/>
      <c r="E369" s="9" t="n"/>
      <c r="F369" s="9" t="n"/>
      <c r="G369" s="9" t="n"/>
      <c r="H369" s="9" t="n"/>
      <c r="I369" s="9" t="n"/>
      <c r="J369" s="8" t="n"/>
      <c r="K369" s="10">
        <f>IF(OR(C369="",J369=""),"",IF((J369-C369)*1440&lt;=5,"Sim","Não"))</f>
        <v/>
      </c>
      <c r="L369" s="9" t="n"/>
      <c r="M369" s="8" t="n"/>
      <c r="N369" s="8" t="n"/>
      <c r="O369" s="10">
        <f>IF(OR(M369="",N369=""),"",IF((N369-M369)*1440&lt;=15,"Sim","Não"))</f>
        <v/>
      </c>
      <c r="P369" s="9" t="n"/>
      <c r="Q369" s="9" t="n"/>
      <c r="R369" s="9" t="n"/>
      <c r="S369" s="9" t="n"/>
      <c r="T369" s="9" t="n"/>
      <c r="U369" s="11" t="n"/>
      <c r="V369" s="9" t="n"/>
      <c r="W369" s="9" t="n"/>
      <c r="X369" s="7" t="n"/>
      <c r="Y369" s="12" t="n"/>
      <c r="Z369" s="9" t="n"/>
      <c r="AA369" s="7" t="n"/>
      <c r="AB369" s="13">
        <f>IF(OR(Z369="",AA369=""),"",IF(VLOOKUP(Z369,LISTAS!$H$3:$I$12,2,FALSE)=0,"não volta",AA369+VLOOKUP(Z369,LISTAS!$H$3:$I$12,2,FALSE)))</f>
        <v/>
      </c>
      <c r="AC369" s="9" t="n"/>
      <c r="AD369" s="9" t="n"/>
      <c r="AE369" s="9" t="n"/>
      <c r="AF369" s="7" t="n"/>
      <c r="AG369" s="9" t="n"/>
      <c r="AH369" s="10">
        <f>IF(B369="","",TEXT(WEEKNUM(B369,2),"00"))</f>
        <v/>
      </c>
      <c r="AI369" s="10">
        <f>IF(B369="","",TEXT(B369,"mm"))</f>
        <v/>
      </c>
    </row>
    <row r="370">
      <c r="A370" s="6">
        <f>IF(D370="","",ROW()-2)</f>
        <v/>
      </c>
      <c r="B370" s="7" t="n"/>
      <c r="C370" s="8" t="n"/>
      <c r="D370" s="9" t="n"/>
      <c r="E370" s="9" t="n"/>
      <c r="F370" s="9" t="n"/>
      <c r="G370" s="9" t="n"/>
      <c r="H370" s="9" t="n"/>
      <c r="I370" s="9" t="n"/>
      <c r="J370" s="8" t="n"/>
      <c r="K370" s="10">
        <f>IF(OR(C370="",J370=""),"",IF((J370-C370)*1440&lt;=5,"Sim","Não"))</f>
        <v/>
      </c>
      <c r="L370" s="9" t="n"/>
      <c r="M370" s="8" t="n"/>
      <c r="N370" s="8" t="n"/>
      <c r="O370" s="10">
        <f>IF(OR(M370="",N370=""),"",IF((N370-M370)*1440&lt;=15,"Sim","Não"))</f>
        <v/>
      </c>
      <c r="P370" s="9" t="n"/>
      <c r="Q370" s="9" t="n"/>
      <c r="R370" s="9" t="n"/>
      <c r="S370" s="9" t="n"/>
      <c r="T370" s="9" t="n"/>
      <c r="U370" s="11" t="n"/>
      <c r="V370" s="9" t="n"/>
      <c r="W370" s="9" t="n"/>
      <c r="X370" s="7" t="n"/>
      <c r="Y370" s="12" t="n"/>
      <c r="Z370" s="9" t="n"/>
      <c r="AA370" s="7" t="n"/>
      <c r="AB370" s="13">
        <f>IF(OR(Z370="",AA370=""),"",IF(VLOOKUP(Z370,LISTAS!$H$3:$I$12,2,FALSE)=0,"não volta",AA370+VLOOKUP(Z370,LISTAS!$H$3:$I$12,2,FALSE)))</f>
        <v/>
      </c>
      <c r="AC370" s="9" t="n"/>
      <c r="AD370" s="9" t="n"/>
      <c r="AE370" s="9" t="n"/>
      <c r="AF370" s="7" t="n"/>
      <c r="AG370" s="9" t="n"/>
      <c r="AH370" s="10">
        <f>IF(B370="","",TEXT(WEEKNUM(B370,2),"00"))</f>
        <v/>
      </c>
      <c r="AI370" s="10">
        <f>IF(B370="","",TEXT(B370,"mm"))</f>
        <v/>
      </c>
    </row>
    <row r="371">
      <c r="A371" s="6">
        <f>IF(D371="","",ROW()-2)</f>
        <v/>
      </c>
      <c r="B371" s="7" t="n"/>
      <c r="C371" s="8" t="n"/>
      <c r="D371" s="9" t="n"/>
      <c r="E371" s="9" t="n"/>
      <c r="F371" s="9" t="n"/>
      <c r="G371" s="9" t="n"/>
      <c r="H371" s="9" t="n"/>
      <c r="I371" s="9" t="n"/>
      <c r="J371" s="8" t="n"/>
      <c r="K371" s="10">
        <f>IF(OR(C371="",J371=""),"",IF((J371-C371)*1440&lt;=5,"Sim","Não"))</f>
        <v/>
      </c>
      <c r="L371" s="9" t="n"/>
      <c r="M371" s="8" t="n"/>
      <c r="N371" s="8" t="n"/>
      <c r="O371" s="10">
        <f>IF(OR(M371="",N371=""),"",IF((N371-M371)*1440&lt;=15,"Sim","Não"))</f>
        <v/>
      </c>
      <c r="P371" s="9" t="n"/>
      <c r="Q371" s="9" t="n"/>
      <c r="R371" s="9" t="n"/>
      <c r="S371" s="9" t="n"/>
      <c r="T371" s="9" t="n"/>
      <c r="U371" s="11" t="n"/>
      <c r="V371" s="9" t="n"/>
      <c r="W371" s="9" t="n"/>
      <c r="X371" s="7" t="n"/>
      <c r="Y371" s="12" t="n"/>
      <c r="Z371" s="9" t="n"/>
      <c r="AA371" s="7" t="n"/>
      <c r="AB371" s="13">
        <f>IF(OR(Z371="",AA371=""),"",IF(VLOOKUP(Z371,LISTAS!$H$3:$I$12,2,FALSE)=0,"não volta",AA371+VLOOKUP(Z371,LISTAS!$H$3:$I$12,2,FALSE)))</f>
        <v/>
      </c>
      <c r="AC371" s="9" t="n"/>
      <c r="AD371" s="9" t="n"/>
      <c r="AE371" s="9" t="n"/>
      <c r="AF371" s="7" t="n"/>
      <c r="AG371" s="9" t="n"/>
      <c r="AH371" s="10">
        <f>IF(B371="","",TEXT(WEEKNUM(B371,2),"00"))</f>
        <v/>
      </c>
      <c r="AI371" s="10">
        <f>IF(B371="","",TEXT(B371,"mm"))</f>
        <v/>
      </c>
    </row>
    <row r="372">
      <c r="A372" s="6">
        <f>IF(D372="","",ROW()-2)</f>
        <v/>
      </c>
      <c r="B372" s="7" t="n"/>
      <c r="C372" s="8" t="n"/>
      <c r="D372" s="9" t="n"/>
      <c r="E372" s="9" t="n"/>
      <c r="F372" s="9" t="n"/>
      <c r="G372" s="9" t="n"/>
      <c r="H372" s="9" t="n"/>
      <c r="I372" s="9" t="n"/>
      <c r="J372" s="8" t="n"/>
      <c r="K372" s="10">
        <f>IF(OR(C372="",J372=""),"",IF((J372-C372)*1440&lt;=5,"Sim","Não"))</f>
        <v/>
      </c>
      <c r="L372" s="9" t="n"/>
      <c r="M372" s="8" t="n"/>
      <c r="N372" s="8" t="n"/>
      <c r="O372" s="10">
        <f>IF(OR(M372="",N372=""),"",IF((N372-M372)*1440&lt;=15,"Sim","Não"))</f>
        <v/>
      </c>
      <c r="P372" s="9" t="n"/>
      <c r="Q372" s="9" t="n"/>
      <c r="R372" s="9" t="n"/>
      <c r="S372" s="9" t="n"/>
      <c r="T372" s="9" t="n"/>
      <c r="U372" s="11" t="n"/>
      <c r="V372" s="9" t="n"/>
      <c r="W372" s="9" t="n"/>
      <c r="X372" s="7" t="n"/>
      <c r="Y372" s="12" t="n"/>
      <c r="Z372" s="9" t="n"/>
      <c r="AA372" s="7" t="n"/>
      <c r="AB372" s="13">
        <f>IF(OR(Z372="",AA372=""),"",IF(VLOOKUP(Z372,LISTAS!$H$3:$I$12,2,FALSE)=0,"não volta",AA372+VLOOKUP(Z372,LISTAS!$H$3:$I$12,2,FALSE)))</f>
        <v/>
      </c>
      <c r="AC372" s="9" t="n"/>
      <c r="AD372" s="9" t="n"/>
      <c r="AE372" s="9" t="n"/>
      <c r="AF372" s="7" t="n"/>
      <c r="AG372" s="9" t="n"/>
      <c r="AH372" s="10">
        <f>IF(B372="","",TEXT(WEEKNUM(B372,2),"00"))</f>
        <v/>
      </c>
      <c r="AI372" s="10">
        <f>IF(B372="","",TEXT(B372,"mm"))</f>
        <v/>
      </c>
    </row>
    <row r="373">
      <c r="A373" s="6">
        <f>IF(D373="","",ROW()-2)</f>
        <v/>
      </c>
      <c r="B373" s="7" t="n"/>
      <c r="C373" s="8" t="n"/>
      <c r="D373" s="9" t="n"/>
      <c r="E373" s="9" t="n"/>
      <c r="F373" s="9" t="n"/>
      <c r="G373" s="9" t="n"/>
      <c r="H373" s="9" t="n"/>
      <c r="I373" s="9" t="n"/>
      <c r="J373" s="8" t="n"/>
      <c r="K373" s="10">
        <f>IF(OR(C373="",J373=""),"",IF((J373-C373)*1440&lt;=5,"Sim","Não"))</f>
        <v/>
      </c>
      <c r="L373" s="9" t="n"/>
      <c r="M373" s="8" t="n"/>
      <c r="N373" s="8" t="n"/>
      <c r="O373" s="10">
        <f>IF(OR(M373="",N373=""),"",IF((N373-M373)*1440&lt;=15,"Sim","Não"))</f>
        <v/>
      </c>
      <c r="P373" s="9" t="n"/>
      <c r="Q373" s="9" t="n"/>
      <c r="R373" s="9" t="n"/>
      <c r="S373" s="9" t="n"/>
      <c r="T373" s="9" t="n"/>
      <c r="U373" s="11" t="n"/>
      <c r="V373" s="9" t="n"/>
      <c r="W373" s="9" t="n"/>
      <c r="X373" s="7" t="n"/>
      <c r="Y373" s="12" t="n"/>
      <c r="Z373" s="9" t="n"/>
      <c r="AA373" s="7" t="n"/>
      <c r="AB373" s="13">
        <f>IF(OR(Z373="",AA373=""),"",IF(VLOOKUP(Z373,LISTAS!$H$3:$I$12,2,FALSE)=0,"não volta",AA373+VLOOKUP(Z373,LISTAS!$H$3:$I$12,2,FALSE)))</f>
        <v/>
      </c>
      <c r="AC373" s="9" t="n"/>
      <c r="AD373" s="9" t="n"/>
      <c r="AE373" s="9" t="n"/>
      <c r="AF373" s="7" t="n"/>
      <c r="AG373" s="9" t="n"/>
      <c r="AH373" s="10">
        <f>IF(B373="","",TEXT(WEEKNUM(B373,2),"00"))</f>
        <v/>
      </c>
      <c r="AI373" s="10">
        <f>IF(B373="","",TEXT(B373,"mm"))</f>
        <v/>
      </c>
    </row>
    <row r="374">
      <c r="A374" s="6">
        <f>IF(D374="","",ROW()-2)</f>
        <v/>
      </c>
      <c r="B374" s="7" t="n"/>
      <c r="C374" s="8" t="n"/>
      <c r="D374" s="9" t="n"/>
      <c r="E374" s="9" t="n"/>
      <c r="F374" s="9" t="n"/>
      <c r="G374" s="9" t="n"/>
      <c r="H374" s="9" t="n"/>
      <c r="I374" s="9" t="n"/>
      <c r="J374" s="8" t="n"/>
      <c r="K374" s="10">
        <f>IF(OR(C374="",J374=""),"",IF((J374-C374)*1440&lt;=5,"Sim","Não"))</f>
        <v/>
      </c>
      <c r="L374" s="9" t="n"/>
      <c r="M374" s="8" t="n"/>
      <c r="N374" s="8" t="n"/>
      <c r="O374" s="10">
        <f>IF(OR(M374="",N374=""),"",IF((N374-M374)*1440&lt;=15,"Sim","Não"))</f>
        <v/>
      </c>
      <c r="P374" s="9" t="n"/>
      <c r="Q374" s="9" t="n"/>
      <c r="R374" s="9" t="n"/>
      <c r="S374" s="9" t="n"/>
      <c r="T374" s="9" t="n"/>
      <c r="U374" s="11" t="n"/>
      <c r="V374" s="9" t="n"/>
      <c r="W374" s="9" t="n"/>
      <c r="X374" s="7" t="n"/>
      <c r="Y374" s="12" t="n"/>
      <c r="Z374" s="9" t="n"/>
      <c r="AA374" s="7" t="n"/>
      <c r="AB374" s="13">
        <f>IF(OR(Z374="",AA374=""),"",IF(VLOOKUP(Z374,LISTAS!$H$3:$I$12,2,FALSE)=0,"não volta",AA374+VLOOKUP(Z374,LISTAS!$H$3:$I$12,2,FALSE)))</f>
        <v/>
      </c>
      <c r="AC374" s="9" t="n"/>
      <c r="AD374" s="9" t="n"/>
      <c r="AE374" s="9" t="n"/>
      <c r="AF374" s="7" t="n"/>
      <c r="AG374" s="9" t="n"/>
      <c r="AH374" s="10">
        <f>IF(B374="","",TEXT(WEEKNUM(B374,2),"00"))</f>
        <v/>
      </c>
      <c r="AI374" s="10">
        <f>IF(B374="","",TEXT(B374,"mm"))</f>
        <v/>
      </c>
    </row>
    <row r="375">
      <c r="A375" s="6">
        <f>IF(D375="","",ROW()-2)</f>
        <v/>
      </c>
      <c r="B375" s="7" t="n"/>
      <c r="C375" s="8" t="n"/>
      <c r="D375" s="9" t="n"/>
      <c r="E375" s="9" t="n"/>
      <c r="F375" s="9" t="n"/>
      <c r="G375" s="9" t="n"/>
      <c r="H375" s="9" t="n"/>
      <c r="I375" s="9" t="n"/>
      <c r="J375" s="8" t="n"/>
      <c r="K375" s="10">
        <f>IF(OR(C375="",J375=""),"",IF((J375-C375)*1440&lt;=5,"Sim","Não"))</f>
        <v/>
      </c>
      <c r="L375" s="9" t="n"/>
      <c r="M375" s="8" t="n"/>
      <c r="N375" s="8" t="n"/>
      <c r="O375" s="10">
        <f>IF(OR(M375="",N375=""),"",IF((N375-M375)*1440&lt;=15,"Sim","Não"))</f>
        <v/>
      </c>
      <c r="P375" s="9" t="n"/>
      <c r="Q375" s="9" t="n"/>
      <c r="R375" s="9" t="n"/>
      <c r="S375" s="9" t="n"/>
      <c r="T375" s="9" t="n"/>
      <c r="U375" s="11" t="n"/>
      <c r="V375" s="9" t="n"/>
      <c r="W375" s="9" t="n"/>
      <c r="X375" s="7" t="n"/>
      <c r="Y375" s="12" t="n"/>
      <c r="Z375" s="9" t="n"/>
      <c r="AA375" s="7" t="n"/>
      <c r="AB375" s="13">
        <f>IF(OR(Z375="",AA375=""),"",IF(VLOOKUP(Z375,LISTAS!$H$3:$I$12,2,FALSE)=0,"não volta",AA375+VLOOKUP(Z375,LISTAS!$H$3:$I$12,2,FALSE)))</f>
        <v/>
      </c>
      <c r="AC375" s="9" t="n"/>
      <c r="AD375" s="9" t="n"/>
      <c r="AE375" s="9" t="n"/>
      <c r="AF375" s="7" t="n"/>
      <c r="AG375" s="9" t="n"/>
      <c r="AH375" s="10">
        <f>IF(B375="","",TEXT(WEEKNUM(B375,2),"00"))</f>
        <v/>
      </c>
      <c r="AI375" s="10">
        <f>IF(B375="","",TEXT(B375,"mm"))</f>
        <v/>
      </c>
    </row>
    <row r="376">
      <c r="A376" s="6">
        <f>IF(D376="","",ROW()-2)</f>
        <v/>
      </c>
      <c r="B376" s="7" t="n"/>
      <c r="C376" s="8" t="n"/>
      <c r="D376" s="9" t="n"/>
      <c r="E376" s="9" t="n"/>
      <c r="F376" s="9" t="n"/>
      <c r="G376" s="9" t="n"/>
      <c r="H376" s="9" t="n"/>
      <c r="I376" s="9" t="n"/>
      <c r="J376" s="8" t="n"/>
      <c r="K376" s="10">
        <f>IF(OR(C376="",J376=""),"",IF((J376-C376)*1440&lt;=5,"Sim","Não"))</f>
        <v/>
      </c>
      <c r="L376" s="9" t="n"/>
      <c r="M376" s="8" t="n"/>
      <c r="N376" s="8" t="n"/>
      <c r="O376" s="10">
        <f>IF(OR(M376="",N376=""),"",IF((N376-M376)*1440&lt;=15,"Sim","Não"))</f>
        <v/>
      </c>
      <c r="P376" s="9" t="n"/>
      <c r="Q376" s="9" t="n"/>
      <c r="R376" s="9" t="n"/>
      <c r="S376" s="9" t="n"/>
      <c r="T376" s="9" t="n"/>
      <c r="U376" s="11" t="n"/>
      <c r="V376" s="9" t="n"/>
      <c r="W376" s="9" t="n"/>
      <c r="X376" s="7" t="n"/>
      <c r="Y376" s="12" t="n"/>
      <c r="Z376" s="9" t="n"/>
      <c r="AA376" s="7" t="n"/>
      <c r="AB376" s="13">
        <f>IF(OR(Z376="",AA376=""),"",IF(VLOOKUP(Z376,LISTAS!$H$3:$I$12,2,FALSE)=0,"não volta",AA376+VLOOKUP(Z376,LISTAS!$H$3:$I$12,2,FALSE)))</f>
        <v/>
      </c>
      <c r="AC376" s="9" t="n"/>
      <c r="AD376" s="9" t="n"/>
      <c r="AE376" s="9" t="n"/>
      <c r="AF376" s="7" t="n"/>
      <c r="AG376" s="9" t="n"/>
      <c r="AH376" s="10">
        <f>IF(B376="","",TEXT(WEEKNUM(B376,2),"00"))</f>
        <v/>
      </c>
      <c r="AI376" s="10">
        <f>IF(B376="","",TEXT(B376,"mm"))</f>
        <v/>
      </c>
    </row>
    <row r="377">
      <c r="A377" s="6">
        <f>IF(D377="","",ROW()-2)</f>
        <v/>
      </c>
      <c r="B377" s="7" t="n"/>
      <c r="C377" s="8" t="n"/>
      <c r="D377" s="9" t="n"/>
      <c r="E377" s="9" t="n"/>
      <c r="F377" s="9" t="n"/>
      <c r="G377" s="9" t="n"/>
      <c r="H377" s="9" t="n"/>
      <c r="I377" s="9" t="n"/>
      <c r="J377" s="8" t="n"/>
      <c r="K377" s="10">
        <f>IF(OR(C377="",J377=""),"",IF((J377-C377)*1440&lt;=5,"Sim","Não"))</f>
        <v/>
      </c>
      <c r="L377" s="9" t="n"/>
      <c r="M377" s="8" t="n"/>
      <c r="N377" s="8" t="n"/>
      <c r="O377" s="10">
        <f>IF(OR(M377="",N377=""),"",IF((N377-M377)*1440&lt;=15,"Sim","Não"))</f>
        <v/>
      </c>
      <c r="P377" s="9" t="n"/>
      <c r="Q377" s="9" t="n"/>
      <c r="R377" s="9" t="n"/>
      <c r="S377" s="9" t="n"/>
      <c r="T377" s="9" t="n"/>
      <c r="U377" s="11" t="n"/>
      <c r="V377" s="9" t="n"/>
      <c r="W377" s="9" t="n"/>
      <c r="X377" s="7" t="n"/>
      <c r="Y377" s="12" t="n"/>
      <c r="Z377" s="9" t="n"/>
      <c r="AA377" s="7" t="n"/>
      <c r="AB377" s="13">
        <f>IF(OR(Z377="",AA377=""),"",IF(VLOOKUP(Z377,LISTAS!$H$3:$I$12,2,FALSE)=0,"não volta",AA377+VLOOKUP(Z377,LISTAS!$H$3:$I$12,2,FALSE)))</f>
        <v/>
      </c>
      <c r="AC377" s="9" t="n"/>
      <c r="AD377" s="9" t="n"/>
      <c r="AE377" s="9" t="n"/>
      <c r="AF377" s="7" t="n"/>
      <c r="AG377" s="9" t="n"/>
      <c r="AH377" s="10">
        <f>IF(B377="","",TEXT(WEEKNUM(B377,2),"00"))</f>
        <v/>
      </c>
      <c r="AI377" s="10">
        <f>IF(B377="","",TEXT(B377,"mm"))</f>
        <v/>
      </c>
    </row>
    <row r="378">
      <c r="A378" s="6">
        <f>IF(D378="","",ROW()-2)</f>
        <v/>
      </c>
      <c r="B378" s="7" t="n"/>
      <c r="C378" s="8" t="n"/>
      <c r="D378" s="9" t="n"/>
      <c r="E378" s="9" t="n"/>
      <c r="F378" s="9" t="n"/>
      <c r="G378" s="9" t="n"/>
      <c r="H378" s="9" t="n"/>
      <c r="I378" s="9" t="n"/>
      <c r="J378" s="8" t="n"/>
      <c r="K378" s="10">
        <f>IF(OR(C378="",J378=""),"",IF((J378-C378)*1440&lt;=5,"Sim","Não"))</f>
        <v/>
      </c>
      <c r="L378" s="9" t="n"/>
      <c r="M378" s="8" t="n"/>
      <c r="N378" s="8" t="n"/>
      <c r="O378" s="10">
        <f>IF(OR(M378="",N378=""),"",IF((N378-M378)*1440&lt;=15,"Sim","Não"))</f>
        <v/>
      </c>
      <c r="P378" s="9" t="n"/>
      <c r="Q378" s="9" t="n"/>
      <c r="R378" s="9" t="n"/>
      <c r="S378" s="9" t="n"/>
      <c r="T378" s="9" t="n"/>
      <c r="U378" s="11" t="n"/>
      <c r="V378" s="9" t="n"/>
      <c r="W378" s="9" t="n"/>
      <c r="X378" s="7" t="n"/>
      <c r="Y378" s="12" t="n"/>
      <c r="Z378" s="9" t="n"/>
      <c r="AA378" s="7" t="n"/>
      <c r="AB378" s="13">
        <f>IF(OR(Z378="",AA378=""),"",IF(VLOOKUP(Z378,LISTAS!$H$3:$I$12,2,FALSE)=0,"não volta",AA378+VLOOKUP(Z378,LISTAS!$H$3:$I$12,2,FALSE)))</f>
        <v/>
      </c>
      <c r="AC378" s="9" t="n"/>
      <c r="AD378" s="9" t="n"/>
      <c r="AE378" s="9" t="n"/>
      <c r="AF378" s="7" t="n"/>
      <c r="AG378" s="9" t="n"/>
      <c r="AH378" s="10">
        <f>IF(B378="","",TEXT(WEEKNUM(B378,2),"00"))</f>
        <v/>
      </c>
      <c r="AI378" s="10">
        <f>IF(B378="","",TEXT(B378,"mm"))</f>
        <v/>
      </c>
    </row>
    <row r="379">
      <c r="A379" s="6">
        <f>IF(D379="","",ROW()-2)</f>
        <v/>
      </c>
      <c r="B379" s="7" t="n"/>
      <c r="C379" s="8" t="n"/>
      <c r="D379" s="9" t="n"/>
      <c r="E379" s="9" t="n"/>
      <c r="F379" s="9" t="n"/>
      <c r="G379" s="9" t="n"/>
      <c r="H379" s="9" t="n"/>
      <c r="I379" s="9" t="n"/>
      <c r="J379" s="8" t="n"/>
      <c r="K379" s="10">
        <f>IF(OR(C379="",J379=""),"",IF((J379-C379)*1440&lt;=5,"Sim","Não"))</f>
        <v/>
      </c>
      <c r="L379" s="9" t="n"/>
      <c r="M379" s="8" t="n"/>
      <c r="N379" s="8" t="n"/>
      <c r="O379" s="10">
        <f>IF(OR(M379="",N379=""),"",IF((N379-M379)*1440&lt;=15,"Sim","Não"))</f>
        <v/>
      </c>
      <c r="P379" s="9" t="n"/>
      <c r="Q379" s="9" t="n"/>
      <c r="R379" s="9" t="n"/>
      <c r="S379" s="9" t="n"/>
      <c r="T379" s="9" t="n"/>
      <c r="U379" s="11" t="n"/>
      <c r="V379" s="9" t="n"/>
      <c r="W379" s="9" t="n"/>
      <c r="X379" s="7" t="n"/>
      <c r="Y379" s="12" t="n"/>
      <c r="Z379" s="9" t="n"/>
      <c r="AA379" s="7" t="n"/>
      <c r="AB379" s="13">
        <f>IF(OR(Z379="",AA379=""),"",IF(VLOOKUP(Z379,LISTAS!$H$3:$I$12,2,FALSE)=0,"não volta",AA379+VLOOKUP(Z379,LISTAS!$H$3:$I$12,2,FALSE)))</f>
        <v/>
      </c>
      <c r="AC379" s="9" t="n"/>
      <c r="AD379" s="9" t="n"/>
      <c r="AE379" s="9" t="n"/>
      <c r="AF379" s="7" t="n"/>
      <c r="AG379" s="9" t="n"/>
      <c r="AH379" s="10">
        <f>IF(B379="","",TEXT(WEEKNUM(B379,2),"00"))</f>
        <v/>
      </c>
      <c r="AI379" s="10">
        <f>IF(B379="","",TEXT(B379,"mm"))</f>
        <v/>
      </c>
    </row>
    <row r="380">
      <c r="A380" s="6">
        <f>IF(D380="","",ROW()-2)</f>
        <v/>
      </c>
      <c r="B380" s="7" t="n"/>
      <c r="C380" s="8" t="n"/>
      <c r="D380" s="9" t="n"/>
      <c r="E380" s="9" t="n"/>
      <c r="F380" s="9" t="n"/>
      <c r="G380" s="9" t="n"/>
      <c r="H380" s="9" t="n"/>
      <c r="I380" s="9" t="n"/>
      <c r="J380" s="8" t="n"/>
      <c r="K380" s="10">
        <f>IF(OR(C380="",J380=""),"",IF((J380-C380)*1440&lt;=5,"Sim","Não"))</f>
        <v/>
      </c>
      <c r="L380" s="9" t="n"/>
      <c r="M380" s="8" t="n"/>
      <c r="N380" s="8" t="n"/>
      <c r="O380" s="10">
        <f>IF(OR(M380="",N380=""),"",IF((N380-M380)*1440&lt;=15,"Sim","Não"))</f>
        <v/>
      </c>
      <c r="P380" s="9" t="n"/>
      <c r="Q380" s="9" t="n"/>
      <c r="R380" s="9" t="n"/>
      <c r="S380" s="9" t="n"/>
      <c r="T380" s="9" t="n"/>
      <c r="U380" s="11" t="n"/>
      <c r="V380" s="9" t="n"/>
      <c r="W380" s="9" t="n"/>
      <c r="X380" s="7" t="n"/>
      <c r="Y380" s="12" t="n"/>
      <c r="Z380" s="9" t="n"/>
      <c r="AA380" s="7" t="n"/>
      <c r="AB380" s="13">
        <f>IF(OR(Z380="",AA380=""),"",IF(VLOOKUP(Z380,LISTAS!$H$3:$I$12,2,FALSE)=0,"não volta",AA380+VLOOKUP(Z380,LISTAS!$H$3:$I$12,2,FALSE)))</f>
        <v/>
      </c>
      <c r="AC380" s="9" t="n"/>
      <c r="AD380" s="9" t="n"/>
      <c r="AE380" s="9" t="n"/>
      <c r="AF380" s="7" t="n"/>
      <c r="AG380" s="9" t="n"/>
      <c r="AH380" s="10">
        <f>IF(B380="","",TEXT(WEEKNUM(B380,2),"00"))</f>
        <v/>
      </c>
      <c r="AI380" s="10">
        <f>IF(B380="","",TEXT(B380,"mm"))</f>
        <v/>
      </c>
    </row>
    <row r="381">
      <c r="A381" s="6">
        <f>IF(D381="","",ROW()-2)</f>
        <v/>
      </c>
      <c r="B381" s="7" t="n"/>
      <c r="C381" s="8" t="n"/>
      <c r="D381" s="9" t="n"/>
      <c r="E381" s="9" t="n"/>
      <c r="F381" s="9" t="n"/>
      <c r="G381" s="9" t="n"/>
      <c r="H381" s="9" t="n"/>
      <c r="I381" s="9" t="n"/>
      <c r="J381" s="8" t="n"/>
      <c r="K381" s="10">
        <f>IF(OR(C381="",J381=""),"",IF((J381-C381)*1440&lt;=5,"Sim","Não"))</f>
        <v/>
      </c>
      <c r="L381" s="9" t="n"/>
      <c r="M381" s="8" t="n"/>
      <c r="N381" s="8" t="n"/>
      <c r="O381" s="10">
        <f>IF(OR(M381="",N381=""),"",IF((N381-M381)*1440&lt;=15,"Sim","Não"))</f>
        <v/>
      </c>
      <c r="P381" s="9" t="n"/>
      <c r="Q381" s="9" t="n"/>
      <c r="R381" s="9" t="n"/>
      <c r="S381" s="9" t="n"/>
      <c r="T381" s="9" t="n"/>
      <c r="U381" s="11" t="n"/>
      <c r="V381" s="9" t="n"/>
      <c r="W381" s="9" t="n"/>
      <c r="X381" s="7" t="n"/>
      <c r="Y381" s="12" t="n"/>
      <c r="Z381" s="9" t="n"/>
      <c r="AA381" s="7" t="n"/>
      <c r="AB381" s="13">
        <f>IF(OR(Z381="",AA381=""),"",IF(VLOOKUP(Z381,LISTAS!$H$3:$I$12,2,FALSE)=0,"não volta",AA381+VLOOKUP(Z381,LISTAS!$H$3:$I$12,2,FALSE)))</f>
        <v/>
      </c>
      <c r="AC381" s="9" t="n"/>
      <c r="AD381" s="9" t="n"/>
      <c r="AE381" s="9" t="n"/>
      <c r="AF381" s="7" t="n"/>
      <c r="AG381" s="9" t="n"/>
      <c r="AH381" s="10">
        <f>IF(B381="","",TEXT(WEEKNUM(B381,2),"00"))</f>
        <v/>
      </c>
      <c r="AI381" s="10">
        <f>IF(B381="","",TEXT(B381,"mm"))</f>
        <v/>
      </c>
    </row>
    <row r="382">
      <c r="A382" s="6">
        <f>IF(D382="","",ROW()-2)</f>
        <v/>
      </c>
      <c r="B382" s="7" t="n"/>
      <c r="C382" s="8" t="n"/>
      <c r="D382" s="9" t="n"/>
      <c r="E382" s="9" t="n"/>
      <c r="F382" s="9" t="n"/>
      <c r="G382" s="9" t="n"/>
      <c r="H382" s="9" t="n"/>
      <c r="I382" s="9" t="n"/>
      <c r="J382" s="8" t="n"/>
      <c r="K382" s="10">
        <f>IF(OR(C382="",J382=""),"",IF((J382-C382)*1440&lt;=5,"Sim","Não"))</f>
        <v/>
      </c>
      <c r="L382" s="9" t="n"/>
      <c r="M382" s="8" t="n"/>
      <c r="N382" s="8" t="n"/>
      <c r="O382" s="10">
        <f>IF(OR(M382="",N382=""),"",IF((N382-M382)*1440&lt;=15,"Sim","Não"))</f>
        <v/>
      </c>
      <c r="P382" s="9" t="n"/>
      <c r="Q382" s="9" t="n"/>
      <c r="R382" s="9" t="n"/>
      <c r="S382" s="9" t="n"/>
      <c r="T382" s="9" t="n"/>
      <c r="U382" s="11" t="n"/>
      <c r="V382" s="9" t="n"/>
      <c r="W382" s="9" t="n"/>
      <c r="X382" s="7" t="n"/>
      <c r="Y382" s="12" t="n"/>
      <c r="Z382" s="9" t="n"/>
      <c r="AA382" s="7" t="n"/>
      <c r="AB382" s="13">
        <f>IF(OR(Z382="",AA382=""),"",IF(VLOOKUP(Z382,LISTAS!$H$3:$I$12,2,FALSE)=0,"não volta",AA382+VLOOKUP(Z382,LISTAS!$H$3:$I$12,2,FALSE)))</f>
        <v/>
      </c>
      <c r="AC382" s="9" t="n"/>
      <c r="AD382" s="9" t="n"/>
      <c r="AE382" s="9" t="n"/>
      <c r="AF382" s="7" t="n"/>
      <c r="AG382" s="9" t="n"/>
      <c r="AH382" s="10">
        <f>IF(B382="","",TEXT(WEEKNUM(B382,2),"00"))</f>
        <v/>
      </c>
      <c r="AI382" s="10">
        <f>IF(B382="","",TEXT(B382,"mm"))</f>
        <v/>
      </c>
    </row>
    <row r="383">
      <c r="A383" s="6">
        <f>IF(D383="","",ROW()-2)</f>
        <v/>
      </c>
      <c r="B383" s="7" t="n"/>
      <c r="C383" s="8" t="n"/>
      <c r="D383" s="9" t="n"/>
      <c r="E383" s="9" t="n"/>
      <c r="F383" s="9" t="n"/>
      <c r="G383" s="9" t="n"/>
      <c r="H383" s="9" t="n"/>
      <c r="I383" s="9" t="n"/>
      <c r="J383" s="8" t="n"/>
      <c r="K383" s="10">
        <f>IF(OR(C383="",J383=""),"",IF((J383-C383)*1440&lt;=5,"Sim","Não"))</f>
        <v/>
      </c>
      <c r="L383" s="9" t="n"/>
      <c r="M383" s="8" t="n"/>
      <c r="N383" s="8" t="n"/>
      <c r="O383" s="10">
        <f>IF(OR(M383="",N383=""),"",IF((N383-M383)*1440&lt;=15,"Sim","Não"))</f>
        <v/>
      </c>
      <c r="P383" s="9" t="n"/>
      <c r="Q383" s="9" t="n"/>
      <c r="R383" s="9" t="n"/>
      <c r="S383" s="9" t="n"/>
      <c r="T383" s="9" t="n"/>
      <c r="U383" s="11" t="n"/>
      <c r="V383" s="9" t="n"/>
      <c r="W383" s="9" t="n"/>
      <c r="X383" s="7" t="n"/>
      <c r="Y383" s="12" t="n"/>
      <c r="Z383" s="9" t="n"/>
      <c r="AA383" s="7" t="n"/>
      <c r="AB383" s="13">
        <f>IF(OR(Z383="",AA383=""),"",IF(VLOOKUP(Z383,LISTAS!$H$3:$I$12,2,FALSE)=0,"não volta",AA383+VLOOKUP(Z383,LISTAS!$H$3:$I$12,2,FALSE)))</f>
        <v/>
      </c>
      <c r="AC383" s="9" t="n"/>
      <c r="AD383" s="9" t="n"/>
      <c r="AE383" s="9" t="n"/>
      <c r="AF383" s="7" t="n"/>
      <c r="AG383" s="9" t="n"/>
      <c r="AH383" s="10">
        <f>IF(B383="","",TEXT(WEEKNUM(B383,2),"00"))</f>
        <v/>
      </c>
      <c r="AI383" s="10">
        <f>IF(B383="","",TEXT(B383,"mm"))</f>
        <v/>
      </c>
    </row>
    <row r="384">
      <c r="A384" s="6">
        <f>IF(D384="","",ROW()-2)</f>
        <v/>
      </c>
      <c r="B384" s="7" t="n"/>
      <c r="C384" s="8" t="n"/>
      <c r="D384" s="9" t="n"/>
      <c r="E384" s="9" t="n"/>
      <c r="F384" s="9" t="n"/>
      <c r="G384" s="9" t="n"/>
      <c r="H384" s="9" t="n"/>
      <c r="I384" s="9" t="n"/>
      <c r="J384" s="8" t="n"/>
      <c r="K384" s="10">
        <f>IF(OR(C384="",J384=""),"",IF((J384-C384)*1440&lt;=5,"Sim","Não"))</f>
        <v/>
      </c>
      <c r="L384" s="9" t="n"/>
      <c r="M384" s="8" t="n"/>
      <c r="N384" s="8" t="n"/>
      <c r="O384" s="10">
        <f>IF(OR(M384="",N384=""),"",IF((N384-M384)*1440&lt;=15,"Sim","Não"))</f>
        <v/>
      </c>
      <c r="P384" s="9" t="n"/>
      <c r="Q384" s="9" t="n"/>
      <c r="R384" s="9" t="n"/>
      <c r="S384" s="9" t="n"/>
      <c r="T384" s="9" t="n"/>
      <c r="U384" s="11" t="n"/>
      <c r="V384" s="9" t="n"/>
      <c r="W384" s="9" t="n"/>
      <c r="X384" s="7" t="n"/>
      <c r="Y384" s="12" t="n"/>
      <c r="Z384" s="9" t="n"/>
      <c r="AA384" s="7" t="n"/>
      <c r="AB384" s="13">
        <f>IF(OR(Z384="",AA384=""),"",IF(VLOOKUP(Z384,LISTAS!$H$3:$I$12,2,FALSE)=0,"não volta",AA384+VLOOKUP(Z384,LISTAS!$H$3:$I$12,2,FALSE)))</f>
        <v/>
      </c>
      <c r="AC384" s="9" t="n"/>
      <c r="AD384" s="9" t="n"/>
      <c r="AE384" s="9" t="n"/>
      <c r="AF384" s="7" t="n"/>
      <c r="AG384" s="9" t="n"/>
      <c r="AH384" s="10">
        <f>IF(B384="","",TEXT(WEEKNUM(B384,2),"00"))</f>
        <v/>
      </c>
      <c r="AI384" s="10">
        <f>IF(B384="","",TEXT(B384,"mm"))</f>
        <v/>
      </c>
    </row>
    <row r="385">
      <c r="A385" s="6">
        <f>IF(D385="","",ROW()-2)</f>
        <v/>
      </c>
      <c r="B385" s="7" t="n"/>
      <c r="C385" s="8" t="n"/>
      <c r="D385" s="9" t="n"/>
      <c r="E385" s="9" t="n"/>
      <c r="F385" s="9" t="n"/>
      <c r="G385" s="9" t="n"/>
      <c r="H385" s="9" t="n"/>
      <c r="I385" s="9" t="n"/>
      <c r="J385" s="8" t="n"/>
      <c r="K385" s="10">
        <f>IF(OR(C385="",J385=""),"",IF((J385-C385)*1440&lt;=5,"Sim","Não"))</f>
        <v/>
      </c>
      <c r="L385" s="9" t="n"/>
      <c r="M385" s="8" t="n"/>
      <c r="N385" s="8" t="n"/>
      <c r="O385" s="10">
        <f>IF(OR(M385="",N385=""),"",IF((N385-M385)*1440&lt;=15,"Sim","Não"))</f>
        <v/>
      </c>
      <c r="P385" s="9" t="n"/>
      <c r="Q385" s="9" t="n"/>
      <c r="R385" s="9" t="n"/>
      <c r="S385" s="9" t="n"/>
      <c r="T385" s="9" t="n"/>
      <c r="U385" s="11" t="n"/>
      <c r="V385" s="9" t="n"/>
      <c r="W385" s="9" t="n"/>
      <c r="X385" s="7" t="n"/>
      <c r="Y385" s="12" t="n"/>
      <c r="Z385" s="9" t="n"/>
      <c r="AA385" s="7" t="n"/>
      <c r="AB385" s="13">
        <f>IF(OR(Z385="",AA385=""),"",IF(VLOOKUP(Z385,LISTAS!$H$3:$I$12,2,FALSE)=0,"não volta",AA385+VLOOKUP(Z385,LISTAS!$H$3:$I$12,2,FALSE)))</f>
        <v/>
      </c>
      <c r="AC385" s="9" t="n"/>
      <c r="AD385" s="9" t="n"/>
      <c r="AE385" s="9" t="n"/>
      <c r="AF385" s="7" t="n"/>
      <c r="AG385" s="9" t="n"/>
      <c r="AH385" s="10">
        <f>IF(B385="","",TEXT(WEEKNUM(B385,2),"00"))</f>
        <v/>
      </c>
      <c r="AI385" s="10">
        <f>IF(B385="","",TEXT(B385,"mm"))</f>
        <v/>
      </c>
    </row>
    <row r="386">
      <c r="A386" s="6">
        <f>IF(D386="","",ROW()-2)</f>
        <v/>
      </c>
      <c r="B386" s="7" t="n"/>
      <c r="C386" s="8" t="n"/>
      <c r="D386" s="9" t="n"/>
      <c r="E386" s="9" t="n"/>
      <c r="F386" s="9" t="n"/>
      <c r="G386" s="9" t="n"/>
      <c r="H386" s="9" t="n"/>
      <c r="I386" s="9" t="n"/>
      <c r="J386" s="8" t="n"/>
      <c r="K386" s="10">
        <f>IF(OR(C386="",J386=""),"",IF((J386-C386)*1440&lt;=5,"Sim","Não"))</f>
        <v/>
      </c>
      <c r="L386" s="9" t="n"/>
      <c r="M386" s="8" t="n"/>
      <c r="N386" s="8" t="n"/>
      <c r="O386" s="10">
        <f>IF(OR(M386="",N386=""),"",IF((N386-M386)*1440&lt;=15,"Sim","Não"))</f>
        <v/>
      </c>
      <c r="P386" s="9" t="n"/>
      <c r="Q386" s="9" t="n"/>
      <c r="R386" s="9" t="n"/>
      <c r="S386" s="9" t="n"/>
      <c r="T386" s="9" t="n"/>
      <c r="U386" s="11" t="n"/>
      <c r="V386" s="9" t="n"/>
      <c r="W386" s="9" t="n"/>
      <c r="X386" s="7" t="n"/>
      <c r="Y386" s="12" t="n"/>
      <c r="Z386" s="9" t="n"/>
      <c r="AA386" s="7" t="n"/>
      <c r="AB386" s="13">
        <f>IF(OR(Z386="",AA386=""),"",IF(VLOOKUP(Z386,LISTAS!$H$3:$I$12,2,FALSE)=0,"não volta",AA386+VLOOKUP(Z386,LISTAS!$H$3:$I$12,2,FALSE)))</f>
        <v/>
      </c>
      <c r="AC386" s="9" t="n"/>
      <c r="AD386" s="9" t="n"/>
      <c r="AE386" s="9" t="n"/>
      <c r="AF386" s="7" t="n"/>
      <c r="AG386" s="9" t="n"/>
      <c r="AH386" s="10">
        <f>IF(B386="","",TEXT(WEEKNUM(B386,2),"00"))</f>
        <v/>
      </c>
      <c r="AI386" s="10">
        <f>IF(B386="","",TEXT(B386,"mm"))</f>
        <v/>
      </c>
    </row>
    <row r="387">
      <c r="A387" s="6">
        <f>IF(D387="","",ROW()-2)</f>
        <v/>
      </c>
      <c r="B387" s="7" t="n"/>
      <c r="C387" s="8" t="n"/>
      <c r="D387" s="9" t="n"/>
      <c r="E387" s="9" t="n"/>
      <c r="F387" s="9" t="n"/>
      <c r="G387" s="9" t="n"/>
      <c r="H387" s="9" t="n"/>
      <c r="I387" s="9" t="n"/>
      <c r="J387" s="8" t="n"/>
      <c r="K387" s="10">
        <f>IF(OR(C387="",J387=""),"",IF((J387-C387)*1440&lt;=5,"Sim","Não"))</f>
        <v/>
      </c>
      <c r="L387" s="9" t="n"/>
      <c r="M387" s="8" t="n"/>
      <c r="N387" s="8" t="n"/>
      <c r="O387" s="10">
        <f>IF(OR(M387="",N387=""),"",IF((N387-M387)*1440&lt;=15,"Sim","Não"))</f>
        <v/>
      </c>
      <c r="P387" s="9" t="n"/>
      <c r="Q387" s="9" t="n"/>
      <c r="R387" s="9" t="n"/>
      <c r="S387" s="9" t="n"/>
      <c r="T387" s="9" t="n"/>
      <c r="U387" s="11" t="n"/>
      <c r="V387" s="9" t="n"/>
      <c r="W387" s="9" t="n"/>
      <c r="X387" s="7" t="n"/>
      <c r="Y387" s="12" t="n"/>
      <c r="Z387" s="9" t="n"/>
      <c r="AA387" s="7" t="n"/>
      <c r="AB387" s="13">
        <f>IF(OR(Z387="",AA387=""),"",IF(VLOOKUP(Z387,LISTAS!$H$3:$I$12,2,FALSE)=0,"não volta",AA387+VLOOKUP(Z387,LISTAS!$H$3:$I$12,2,FALSE)))</f>
        <v/>
      </c>
      <c r="AC387" s="9" t="n"/>
      <c r="AD387" s="9" t="n"/>
      <c r="AE387" s="9" t="n"/>
      <c r="AF387" s="7" t="n"/>
      <c r="AG387" s="9" t="n"/>
      <c r="AH387" s="10">
        <f>IF(B387="","",TEXT(WEEKNUM(B387,2),"00"))</f>
        <v/>
      </c>
      <c r="AI387" s="10">
        <f>IF(B387="","",TEXT(B387,"mm"))</f>
        <v/>
      </c>
    </row>
    <row r="388">
      <c r="A388" s="6">
        <f>IF(D388="","",ROW()-2)</f>
        <v/>
      </c>
      <c r="B388" s="7" t="n"/>
      <c r="C388" s="8" t="n"/>
      <c r="D388" s="9" t="n"/>
      <c r="E388" s="9" t="n"/>
      <c r="F388" s="9" t="n"/>
      <c r="G388" s="9" t="n"/>
      <c r="H388" s="9" t="n"/>
      <c r="I388" s="9" t="n"/>
      <c r="J388" s="8" t="n"/>
      <c r="K388" s="10">
        <f>IF(OR(C388="",J388=""),"",IF((J388-C388)*1440&lt;=5,"Sim","Não"))</f>
        <v/>
      </c>
      <c r="L388" s="9" t="n"/>
      <c r="M388" s="8" t="n"/>
      <c r="N388" s="8" t="n"/>
      <c r="O388" s="10">
        <f>IF(OR(M388="",N388=""),"",IF((N388-M388)*1440&lt;=15,"Sim","Não"))</f>
        <v/>
      </c>
      <c r="P388" s="9" t="n"/>
      <c r="Q388" s="9" t="n"/>
      <c r="R388" s="9" t="n"/>
      <c r="S388" s="9" t="n"/>
      <c r="T388" s="9" t="n"/>
      <c r="U388" s="11" t="n"/>
      <c r="V388" s="9" t="n"/>
      <c r="W388" s="9" t="n"/>
      <c r="X388" s="7" t="n"/>
      <c r="Y388" s="12" t="n"/>
      <c r="Z388" s="9" t="n"/>
      <c r="AA388" s="7" t="n"/>
      <c r="AB388" s="13">
        <f>IF(OR(Z388="",AA388=""),"",IF(VLOOKUP(Z388,LISTAS!$H$3:$I$12,2,FALSE)=0,"não volta",AA388+VLOOKUP(Z388,LISTAS!$H$3:$I$12,2,FALSE)))</f>
        <v/>
      </c>
      <c r="AC388" s="9" t="n"/>
      <c r="AD388" s="9" t="n"/>
      <c r="AE388" s="9" t="n"/>
      <c r="AF388" s="7" t="n"/>
      <c r="AG388" s="9" t="n"/>
      <c r="AH388" s="10">
        <f>IF(B388="","",TEXT(WEEKNUM(B388,2),"00"))</f>
        <v/>
      </c>
      <c r="AI388" s="10">
        <f>IF(B388="","",TEXT(B388,"mm"))</f>
        <v/>
      </c>
    </row>
    <row r="389">
      <c r="A389" s="6">
        <f>IF(D389="","",ROW()-2)</f>
        <v/>
      </c>
      <c r="B389" s="7" t="n"/>
      <c r="C389" s="8" t="n"/>
      <c r="D389" s="9" t="n"/>
      <c r="E389" s="9" t="n"/>
      <c r="F389" s="9" t="n"/>
      <c r="G389" s="9" t="n"/>
      <c r="H389" s="9" t="n"/>
      <c r="I389" s="9" t="n"/>
      <c r="J389" s="8" t="n"/>
      <c r="K389" s="10">
        <f>IF(OR(C389="",J389=""),"",IF((J389-C389)*1440&lt;=5,"Sim","Não"))</f>
        <v/>
      </c>
      <c r="L389" s="9" t="n"/>
      <c r="M389" s="8" t="n"/>
      <c r="N389" s="8" t="n"/>
      <c r="O389" s="10">
        <f>IF(OR(M389="",N389=""),"",IF((N389-M389)*1440&lt;=15,"Sim","Não"))</f>
        <v/>
      </c>
      <c r="P389" s="9" t="n"/>
      <c r="Q389" s="9" t="n"/>
      <c r="R389" s="9" t="n"/>
      <c r="S389" s="9" t="n"/>
      <c r="T389" s="9" t="n"/>
      <c r="U389" s="11" t="n"/>
      <c r="V389" s="9" t="n"/>
      <c r="W389" s="9" t="n"/>
      <c r="X389" s="7" t="n"/>
      <c r="Y389" s="12" t="n"/>
      <c r="Z389" s="9" t="n"/>
      <c r="AA389" s="7" t="n"/>
      <c r="AB389" s="13">
        <f>IF(OR(Z389="",AA389=""),"",IF(VLOOKUP(Z389,LISTAS!$H$3:$I$12,2,FALSE)=0,"não volta",AA389+VLOOKUP(Z389,LISTAS!$H$3:$I$12,2,FALSE)))</f>
        <v/>
      </c>
      <c r="AC389" s="9" t="n"/>
      <c r="AD389" s="9" t="n"/>
      <c r="AE389" s="9" t="n"/>
      <c r="AF389" s="7" t="n"/>
      <c r="AG389" s="9" t="n"/>
      <c r="AH389" s="10">
        <f>IF(B389="","",TEXT(WEEKNUM(B389,2),"00"))</f>
        <v/>
      </c>
      <c r="AI389" s="10">
        <f>IF(B389="","",TEXT(B389,"mm"))</f>
        <v/>
      </c>
    </row>
    <row r="390">
      <c r="A390" s="6">
        <f>IF(D390="","",ROW()-2)</f>
        <v/>
      </c>
      <c r="B390" s="7" t="n"/>
      <c r="C390" s="8" t="n"/>
      <c r="D390" s="9" t="n"/>
      <c r="E390" s="9" t="n"/>
      <c r="F390" s="9" t="n"/>
      <c r="G390" s="9" t="n"/>
      <c r="H390" s="9" t="n"/>
      <c r="I390" s="9" t="n"/>
      <c r="J390" s="8" t="n"/>
      <c r="K390" s="10">
        <f>IF(OR(C390="",J390=""),"",IF((J390-C390)*1440&lt;=5,"Sim","Não"))</f>
        <v/>
      </c>
      <c r="L390" s="9" t="n"/>
      <c r="M390" s="8" t="n"/>
      <c r="N390" s="8" t="n"/>
      <c r="O390" s="10">
        <f>IF(OR(M390="",N390=""),"",IF((N390-M390)*1440&lt;=15,"Sim","Não"))</f>
        <v/>
      </c>
      <c r="P390" s="9" t="n"/>
      <c r="Q390" s="9" t="n"/>
      <c r="R390" s="9" t="n"/>
      <c r="S390" s="9" t="n"/>
      <c r="T390" s="9" t="n"/>
      <c r="U390" s="11" t="n"/>
      <c r="V390" s="9" t="n"/>
      <c r="W390" s="9" t="n"/>
      <c r="X390" s="7" t="n"/>
      <c r="Y390" s="12" t="n"/>
      <c r="Z390" s="9" t="n"/>
      <c r="AA390" s="7" t="n"/>
      <c r="AB390" s="13">
        <f>IF(OR(Z390="",AA390=""),"",IF(VLOOKUP(Z390,LISTAS!$H$3:$I$12,2,FALSE)=0,"não volta",AA390+VLOOKUP(Z390,LISTAS!$H$3:$I$12,2,FALSE)))</f>
        <v/>
      </c>
      <c r="AC390" s="9" t="n"/>
      <c r="AD390" s="9" t="n"/>
      <c r="AE390" s="9" t="n"/>
      <c r="AF390" s="7" t="n"/>
      <c r="AG390" s="9" t="n"/>
      <c r="AH390" s="10">
        <f>IF(B390="","",TEXT(WEEKNUM(B390,2),"00"))</f>
        <v/>
      </c>
      <c r="AI390" s="10">
        <f>IF(B390="","",TEXT(B390,"mm"))</f>
        <v/>
      </c>
    </row>
    <row r="391">
      <c r="A391" s="6">
        <f>IF(D391="","",ROW()-2)</f>
        <v/>
      </c>
      <c r="B391" s="7" t="n"/>
      <c r="C391" s="8" t="n"/>
      <c r="D391" s="9" t="n"/>
      <c r="E391" s="9" t="n"/>
      <c r="F391" s="9" t="n"/>
      <c r="G391" s="9" t="n"/>
      <c r="H391" s="9" t="n"/>
      <c r="I391" s="9" t="n"/>
      <c r="J391" s="8" t="n"/>
      <c r="K391" s="10">
        <f>IF(OR(C391="",J391=""),"",IF((J391-C391)*1440&lt;=5,"Sim","Não"))</f>
        <v/>
      </c>
      <c r="L391" s="9" t="n"/>
      <c r="M391" s="8" t="n"/>
      <c r="N391" s="8" t="n"/>
      <c r="O391" s="10">
        <f>IF(OR(M391="",N391=""),"",IF((N391-M391)*1440&lt;=15,"Sim","Não"))</f>
        <v/>
      </c>
      <c r="P391" s="9" t="n"/>
      <c r="Q391" s="9" t="n"/>
      <c r="R391" s="9" t="n"/>
      <c r="S391" s="9" t="n"/>
      <c r="T391" s="9" t="n"/>
      <c r="U391" s="11" t="n"/>
      <c r="V391" s="9" t="n"/>
      <c r="W391" s="9" t="n"/>
      <c r="X391" s="7" t="n"/>
      <c r="Y391" s="12" t="n"/>
      <c r="Z391" s="9" t="n"/>
      <c r="AA391" s="7" t="n"/>
      <c r="AB391" s="13">
        <f>IF(OR(Z391="",AA391=""),"",IF(VLOOKUP(Z391,LISTAS!$H$3:$I$12,2,FALSE)=0,"não volta",AA391+VLOOKUP(Z391,LISTAS!$H$3:$I$12,2,FALSE)))</f>
        <v/>
      </c>
      <c r="AC391" s="9" t="n"/>
      <c r="AD391" s="9" t="n"/>
      <c r="AE391" s="9" t="n"/>
      <c r="AF391" s="7" t="n"/>
      <c r="AG391" s="9" t="n"/>
      <c r="AH391" s="10">
        <f>IF(B391="","",TEXT(WEEKNUM(B391,2),"00"))</f>
        <v/>
      </c>
      <c r="AI391" s="10">
        <f>IF(B391="","",TEXT(B391,"mm"))</f>
        <v/>
      </c>
    </row>
    <row r="392">
      <c r="A392" s="6">
        <f>IF(D392="","",ROW()-2)</f>
        <v/>
      </c>
      <c r="B392" s="7" t="n"/>
      <c r="C392" s="8" t="n"/>
      <c r="D392" s="9" t="n"/>
      <c r="E392" s="9" t="n"/>
      <c r="F392" s="9" t="n"/>
      <c r="G392" s="9" t="n"/>
      <c r="H392" s="9" t="n"/>
      <c r="I392" s="9" t="n"/>
      <c r="J392" s="8" t="n"/>
      <c r="K392" s="10">
        <f>IF(OR(C392="",J392=""),"",IF((J392-C392)*1440&lt;=5,"Sim","Não"))</f>
        <v/>
      </c>
      <c r="L392" s="9" t="n"/>
      <c r="M392" s="8" t="n"/>
      <c r="N392" s="8" t="n"/>
      <c r="O392" s="10">
        <f>IF(OR(M392="",N392=""),"",IF((N392-M392)*1440&lt;=15,"Sim","Não"))</f>
        <v/>
      </c>
      <c r="P392" s="9" t="n"/>
      <c r="Q392" s="9" t="n"/>
      <c r="R392" s="9" t="n"/>
      <c r="S392" s="9" t="n"/>
      <c r="T392" s="9" t="n"/>
      <c r="U392" s="11" t="n"/>
      <c r="V392" s="9" t="n"/>
      <c r="W392" s="9" t="n"/>
      <c r="X392" s="7" t="n"/>
      <c r="Y392" s="12" t="n"/>
      <c r="Z392" s="9" t="n"/>
      <c r="AA392" s="7" t="n"/>
      <c r="AB392" s="13">
        <f>IF(OR(Z392="",AA392=""),"",IF(VLOOKUP(Z392,LISTAS!$H$3:$I$12,2,FALSE)=0,"não volta",AA392+VLOOKUP(Z392,LISTAS!$H$3:$I$12,2,FALSE)))</f>
        <v/>
      </c>
      <c r="AC392" s="9" t="n"/>
      <c r="AD392" s="9" t="n"/>
      <c r="AE392" s="9" t="n"/>
      <c r="AF392" s="7" t="n"/>
      <c r="AG392" s="9" t="n"/>
      <c r="AH392" s="10">
        <f>IF(B392="","",TEXT(WEEKNUM(B392,2),"00"))</f>
        <v/>
      </c>
      <c r="AI392" s="10">
        <f>IF(B392="","",TEXT(B392,"mm"))</f>
        <v/>
      </c>
    </row>
    <row r="393">
      <c r="A393" s="6">
        <f>IF(D393="","",ROW()-2)</f>
        <v/>
      </c>
      <c r="B393" s="7" t="n"/>
      <c r="C393" s="8" t="n"/>
      <c r="D393" s="9" t="n"/>
      <c r="E393" s="9" t="n"/>
      <c r="F393" s="9" t="n"/>
      <c r="G393" s="9" t="n"/>
      <c r="H393" s="9" t="n"/>
      <c r="I393" s="9" t="n"/>
      <c r="J393" s="8" t="n"/>
      <c r="K393" s="10">
        <f>IF(OR(C393="",J393=""),"",IF((J393-C393)*1440&lt;=5,"Sim","Não"))</f>
        <v/>
      </c>
      <c r="L393" s="9" t="n"/>
      <c r="M393" s="8" t="n"/>
      <c r="N393" s="8" t="n"/>
      <c r="O393" s="10">
        <f>IF(OR(M393="",N393=""),"",IF((N393-M393)*1440&lt;=15,"Sim","Não"))</f>
        <v/>
      </c>
      <c r="P393" s="9" t="n"/>
      <c r="Q393" s="9" t="n"/>
      <c r="R393" s="9" t="n"/>
      <c r="S393" s="9" t="n"/>
      <c r="T393" s="9" t="n"/>
      <c r="U393" s="11" t="n"/>
      <c r="V393" s="9" t="n"/>
      <c r="W393" s="9" t="n"/>
      <c r="X393" s="7" t="n"/>
      <c r="Y393" s="12" t="n"/>
      <c r="Z393" s="9" t="n"/>
      <c r="AA393" s="7" t="n"/>
      <c r="AB393" s="13">
        <f>IF(OR(Z393="",AA393=""),"",IF(VLOOKUP(Z393,LISTAS!$H$3:$I$12,2,FALSE)=0,"não volta",AA393+VLOOKUP(Z393,LISTAS!$H$3:$I$12,2,FALSE)))</f>
        <v/>
      </c>
      <c r="AC393" s="9" t="n"/>
      <c r="AD393" s="9" t="n"/>
      <c r="AE393" s="9" t="n"/>
      <c r="AF393" s="7" t="n"/>
      <c r="AG393" s="9" t="n"/>
      <c r="AH393" s="10">
        <f>IF(B393="","",TEXT(WEEKNUM(B393,2),"00"))</f>
        <v/>
      </c>
      <c r="AI393" s="10">
        <f>IF(B393="","",TEXT(B393,"mm"))</f>
        <v/>
      </c>
    </row>
    <row r="394">
      <c r="A394" s="6">
        <f>IF(D394="","",ROW()-2)</f>
        <v/>
      </c>
      <c r="B394" s="7" t="n"/>
      <c r="C394" s="8" t="n"/>
      <c r="D394" s="9" t="n"/>
      <c r="E394" s="9" t="n"/>
      <c r="F394" s="9" t="n"/>
      <c r="G394" s="9" t="n"/>
      <c r="H394" s="9" t="n"/>
      <c r="I394" s="9" t="n"/>
      <c r="J394" s="8" t="n"/>
      <c r="K394" s="10">
        <f>IF(OR(C394="",J394=""),"",IF((J394-C394)*1440&lt;=5,"Sim","Não"))</f>
        <v/>
      </c>
      <c r="L394" s="9" t="n"/>
      <c r="M394" s="8" t="n"/>
      <c r="N394" s="8" t="n"/>
      <c r="O394" s="10">
        <f>IF(OR(M394="",N394=""),"",IF((N394-M394)*1440&lt;=15,"Sim","Não"))</f>
        <v/>
      </c>
      <c r="P394" s="9" t="n"/>
      <c r="Q394" s="9" t="n"/>
      <c r="R394" s="9" t="n"/>
      <c r="S394" s="9" t="n"/>
      <c r="T394" s="9" t="n"/>
      <c r="U394" s="11" t="n"/>
      <c r="V394" s="9" t="n"/>
      <c r="W394" s="9" t="n"/>
      <c r="X394" s="7" t="n"/>
      <c r="Y394" s="12" t="n"/>
      <c r="Z394" s="9" t="n"/>
      <c r="AA394" s="7" t="n"/>
      <c r="AB394" s="13">
        <f>IF(OR(Z394="",AA394=""),"",IF(VLOOKUP(Z394,LISTAS!$H$3:$I$12,2,FALSE)=0,"não volta",AA394+VLOOKUP(Z394,LISTAS!$H$3:$I$12,2,FALSE)))</f>
        <v/>
      </c>
      <c r="AC394" s="9" t="n"/>
      <c r="AD394" s="9" t="n"/>
      <c r="AE394" s="9" t="n"/>
      <c r="AF394" s="7" t="n"/>
      <c r="AG394" s="9" t="n"/>
      <c r="AH394" s="10">
        <f>IF(B394="","",TEXT(WEEKNUM(B394,2),"00"))</f>
        <v/>
      </c>
      <c r="AI394" s="10">
        <f>IF(B394="","",TEXT(B394,"mm"))</f>
        <v/>
      </c>
    </row>
    <row r="395">
      <c r="A395" s="6">
        <f>IF(D395="","",ROW()-2)</f>
        <v/>
      </c>
      <c r="B395" s="7" t="n"/>
      <c r="C395" s="8" t="n"/>
      <c r="D395" s="9" t="n"/>
      <c r="E395" s="9" t="n"/>
      <c r="F395" s="9" t="n"/>
      <c r="G395" s="9" t="n"/>
      <c r="H395" s="9" t="n"/>
      <c r="I395" s="9" t="n"/>
      <c r="J395" s="8" t="n"/>
      <c r="K395" s="10">
        <f>IF(OR(C395="",J395=""),"",IF((J395-C395)*1440&lt;=5,"Sim","Não"))</f>
        <v/>
      </c>
      <c r="L395" s="9" t="n"/>
      <c r="M395" s="8" t="n"/>
      <c r="N395" s="8" t="n"/>
      <c r="O395" s="10">
        <f>IF(OR(M395="",N395=""),"",IF((N395-M395)*1440&lt;=15,"Sim","Não"))</f>
        <v/>
      </c>
      <c r="P395" s="9" t="n"/>
      <c r="Q395" s="9" t="n"/>
      <c r="R395" s="9" t="n"/>
      <c r="S395" s="9" t="n"/>
      <c r="T395" s="9" t="n"/>
      <c r="U395" s="11" t="n"/>
      <c r="V395" s="9" t="n"/>
      <c r="W395" s="9" t="n"/>
      <c r="X395" s="7" t="n"/>
      <c r="Y395" s="12" t="n"/>
      <c r="Z395" s="9" t="n"/>
      <c r="AA395" s="7" t="n"/>
      <c r="AB395" s="13">
        <f>IF(OR(Z395="",AA395=""),"",IF(VLOOKUP(Z395,LISTAS!$H$3:$I$12,2,FALSE)=0,"não volta",AA395+VLOOKUP(Z395,LISTAS!$H$3:$I$12,2,FALSE)))</f>
        <v/>
      </c>
      <c r="AC395" s="9" t="n"/>
      <c r="AD395" s="9" t="n"/>
      <c r="AE395" s="9" t="n"/>
      <c r="AF395" s="7" t="n"/>
      <c r="AG395" s="9" t="n"/>
      <c r="AH395" s="10">
        <f>IF(B395="","",TEXT(WEEKNUM(B395,2),"00"))</f>
        <v/>
      </c>
      <c r="AI395" s="10">
        <f>IF(B395="","",TEXT(B395,"mm"))</f>
        <v/>
      </c>
    </row>
    <row r="396">
      <c r="A396" s="6">
        <f>IF(D396="","",ROW()-2)</f>
        <v/>
      </c>
      <c r="B396" s="7" t="n"/>
      <c r="C396" s="8" t="n"/>
      <c r="D396" s="9" t="n"/>
      <c r="E396" s="9" t="n"/>
      <c r="F396" s="9" t="n"/>
      <c r="G396" s="9" t="n"/>
      <c r="H396" s="9" t="n"/>
      <c r="I396" s="9" t="n"/>
      <c r="J396" s="8" t="n"/>
      <c r="K396" s="10">
        <f>IF(OR(C396="",J396=""),"",IF((J396-C396)*1440&lt;=5,"Sim","Não"))</f>
        <v/>
      </c>
      <c r="L396" s="9" t="n"/>
      <c r="M396" s="8" t="n"/>
      <c r="N396" s="8" t="n"/>
      <c r="O396" s="10">
        <f>IF(OR(M396="",N396=""),"",IF((N396-M396)*1440&lt;=15,"Sim","Não"))</f>
        <v/>
      </c>
      <c r="P396" s="9" t="n"/>
      <c r="Q396" s="9" t="n"/>
      <c r="R396" s="9" t="n"/>
      <c r="S396" s="9" t="n"/>
      <c r="T396" s="9" t="n"/>
      <c r="U396" s="11" t="n"/>
      <c r="V396" s="9" t="n"/>
      <c r="W396" s="9" t="n"/>
      <c r="X396" s="7" t="n"/>
      <c r="Y396" s="12" t="n"/>
      <c r="Z396" s="9" t="n"/>
      <c r="AA396" s="7" t="n"/>
      <c r="AB396" s="13">
        <f>IF(OR(Z396="",AA396=""),"",IF(VLOOKUP(Z396,LISTAS!$H$3:$I$12,2,FALSE)=0,"não volta",AA396+VLOOKUP(Z396,LISTAS!$H$3:$I$12,2,FALSE)))</f>
        <v/>
      </c>
      <c r="AC396" s="9" t="n"/>
      <c r="AD396" s="9" t="n"/>
      <c r="AE396" s="9" t="n"/>
      <c r="AF396" s="7" t="n"/>
      <c r="AG396" s="9" t="n"/>
      <c r="AH396" s="10">
        <f>IF(B396="","",TEXT(WEEKNUM(B396,2),"00"))</f>
        <v/>
      </c>
      <c r="AI396" s="10">
        <f>IF(B396="","",TEXT(B396,"mm"))</f>
        <v/>
      </c>
    </row>
    <row r="397">
      <c r="A397" s="6">
        <f>IF(D397="","",ROW()-2)</f>
        <v/>
      </c>
      <c r="B397" s="7" t="n"/>
      <c r="C397" s="8" t="n"/>
      <c r="D397" s="9" t="n"/>
      <c r="E397" s="9" t="n"/>
      <c r="F397" s="9" t="n"/>
      <c r="G397" s="9" t="n"/>
      <c r="H397" s="9" t="n"/>
      <c r="I397" s="9" t="n"/>
      <c r="J397" s="8" t="n"/>
      <c r="K397" s="10">
        <f>IF(OR(C397="",J397=""),"",IF((J397-C397)*1440&lt;=5,"Sim","Não"))</f>
        <v/>
      </c>
      <c r="L397" s="9" t="n"/>
      <c r="M397" s="8" t="n"/>
      <c r="N397" s="8" t="n"/>
      <c r="O397" s="10">
        <f>IF(OR(M397="",N397=""),"",IF((N397-M397)*1440&lt;=15,"Sim","Não"))</f>
        <v/>
      </c>
      <c r="P397" s="9" t="n"/>
      <c r="Q397" s="9" t="n"/>
      <c r="R397" s="9" t="n"/>
      <c r="S397" s="9" t="n"/>
      <c r="T397" s="9" t="n"/>
      <c r="U397" s="11" t="n"/>
      <c r="V397" s="9" t="n"/>
      <c r="W397" s="9" t="n"/>
      <c r="X397" s="7" t="n"/>
      <c r="Y397" s="12" t="n"/>
      <c r="Z397" s="9" t="n"/>
      <c r="AA397" s="7" t="n"/>
      <c r="AB397" s="13">
        <f>IF(OR(Z397="",AA397=""),"",IF(VLOOKUP(Z397,LISTAS!$H$3:$I$12,2,FALSE)=0,"não volta",AA397+VLOOKUP(Z397,LISTAS!$H$3:$I$12,2,FALSE)))</f>
        <v/>
      </c>
      <c r="AC397" s="9" t="n"/>
      <c r="AD397" s="9" t="n"/>
      <c r="AE397" s="9" t="n"/>
      <c r="AF397" s="7" t="n"/>
      <c r="AG397" s="9" t="n"/>
      <c r="AH397" s="10">
        <f>IF(B397="","",TEXT(WEEKNUM(B397,2),"00"))</f>
        <v/>
      </c>
      <c r="AI397" s="10">
        <f>IF(B397="","",TEXT(B397,"mm"))</f>
        <v/>
      </c>
    </row>
    <row r="398">
      <c r="A398" s="6">
        <f>IF(D398="","",ROW()-2)</f>
        <v/>
      </c>
      <c r="B398" s="7" t="n"/>
      <c r="C398" s="8" t="n"/>
      <c r="D398" s="9" t="n"/>
      <c r="E398" s="9" t="n"/>
      <c r="F398" s="9" t="n"/>
      <c r="G398" s="9" t="n"/>
      <c r="H398" s="9" t="n"/>
      <c r="I398" s="9" t="n"/>
      <c r="J398" s="8" t="n"/>
      <c r="K398" s="10">
        <f>IF(OR(C398="",J398=""),"",IF((J398-C398)*1440&lt;=5,"Sim","Não"))</f>
        <v/>
      </c>
      <c r="L398" s="9" t="n"/>
      <c r="M398" s="8" t="n"/>
      <c r="N398" s="8" t="n"/>
      <c r="O398" s="10">
        <f>IF(OR(M398="",N398=""),"",IF((N398-M398)*1440&lt;=15,"Sim","Não"))</f>
        <v/>
      </c>
      <c r="P398" s="9" t="n"/>
      <c r="Q398" s="9" t="n"/>
      <c r="R398" s="9" t="n"/>
      <c r="S398" s="9" t="n"/>
      <c r="T398" s="9" t="n"/>
      <c r="U398" s="11" t="n"/>
      <c r="V398" s="9" t="n"/>
      <c r="W398" s="9" t="n"/>
      <c r="X398" s="7" t="n"/>
      <c r="Y398" s="12" t="n"/>
      <c r="Z398" s="9" t="n"/>
      <c r="AA398" s="7" t="n"/>
      <c r="AB398" s="13">
        <f>IF(OR(Z398="",AA398=""),"",IF(VLOOKUP(Z398,LISTAS!$H$3:$I$12,2,FALSE)=0,"não volta",AA398+VLOOKUP(Z398,LISTAS!$H$3:$I$12,2,FALSE)))</f>
        <v/>
      </c>
      <c r="AC398" s="9" t="n"/>
      <c r="AD398" s="9" t="n"/>
      <c r="AE398" s="9" t="n"/>
      <c r="AF398" s="7" t="n"/>
      <c r="AG398" s="9" t="n"/>
      <c r="AH398" s="10">
        <f>IF(B398="","",TEXT(WEEKNUM(B398,2),"00"))</f>
        <v/>
      </c>
      <c r="AI398" s="10">
        <f>IF(B398="","",TEXT(B398,"mm"))</f>
        <v/>
      </c>
    </row>
    <row r="399">
      <c r="A399" s="6">
        <f>IF(D399="","",ROW()-2)</f>
        <v/>
      </c>
      <c r="B399" s="7" t="n"/>
      <c r="C399" s="8" t="n"/>
      <c r="D399" s="9" t="n"/>
      <c r="E399" s="9" t="n"/>
      <c r="F399" s="9" t="n"/>
      <c r="G399" s="9" t="n"/>
      <c r="H399" s="9" t="n"/>
      <c r="I399" s="9" t="n"/>
      <c r="J399" s="8" t="n"/>
      <c r="K399" s="10">
        <f>IF(OR(C399="",J399=""),"",IF((J399-C399)*1440&lt;=5,"Sim","Não"))</f>
        <v/>
      </c>
      <c r="L399" s="9" t="n"/>
      <c r="M399" s="8" t="n"/>
      <c r="N399" s="8" t="n"/>
      <c r="O399" s="10">
        <f>IF(OR(M399="",N399=""),"",IF((N399-M399)*1440&lt;=15,"Sim","Não"))</f>
        <v/>
      </c>
      <c r="P399" s="9" t="n"/>
      <c r="Q399" s="9" t="n"/>
      <c r="R399" s="9" t="n"/>
      <c r="S399" s="9" t="n"/>
      <c r="T399" s="9" t="n"/>
      <c r="U399" s="11" t="n"/>
      <c r="V399" s="9" t="n"/>
      <c r="W399" s="9" t="n"/>
      <c r="X399" s="7" t="n"/>
      <c r="Y399" s="12" t="n"/>
      <c r="Z399" s="9" t="n"/>
      <c r="AA399" s="7" t="n"/>
      <c r="AB399" s="13">
        <f>IF(OR(Z399="",AA399=""),"",IF(VLOOKUP(Z399,LISTAS!$H$3:$I$12,2,FALSE)=0,"não volta",AA399+VLOOKUP(Z399,LISTAS!$H$3:$I$12,2,FALSE)))</f>
        <v/>
      </c>
      <c r="AC399" s="9" t="n"/>
      <c r="AD399" s="9" t="n"/>
      <c r="AE399" s="9" t="n"/>
      <c r="AF399" s="7" t="n"/>
      <c r="AG399" s="9" t="n"/>
      <c r="AH399" s="10">
        <f>IF(B399="","",TEXT(WEEKNUM(B399,2),"00"))</f>
        <v/>
      </c>
      <c r="AI399" s="10">
        <f>IF(B399="","",TEXT(B399,"mm"))</f>
        <v/>
      </c>
    </row>
    <row r="400">
      <c r="A400" s="6">
        <f>IF(D400="","",ROW()-2)</f>
        <v/>
      </c>
      <c r="B400" s="7" t="n"/>
      <c r="C400" s="8" t="n"/>
      <c r="D400" s="9" t="n"/>
      <c r="E400" s="9" t="n"/>
      <c r="F400" s="9" t="n"/>
      <c r="G400" s="9" t="n"/>
      <c r="H400" s="9" t="n"/>
      <c r="I400" s="9" t="n"/>
      <c r="J400" s="8" t="n"/>
      <c r="K400" s="10">
        <f>IF(OR(C400="",J400=""),"",IF((J400-C400)*1440&lt;=5,"Sim","Não"))</f>
        <v/>
      </c>
      <c r="L400" s="9" t="n"/>
      <c r="M400" s="8" t="n"/>
      <c r="N400" s="8" t="n"/>
      <c r="O400" s="10">
        <f>IF(OR(M400="",N400=""),"",IF((N400-M400)*1440&lt;=15,"Sim","Não"))</f>
        <v/>
      </c>
      <c r="P400" s="9" t="n"/>
      <c r="Q400" s="9" t="n"/>
      <c r="R400" s="9" t="n"/>
      <c r="S400" s="9" t="n"/>
      <c r="T400" s="9" t="n"/>
      <c r="U400" s="11" t="n"/>
      <c r="V400" s="9" t="n"/>
      <c r="W400" s="9" t="n"/>
      <c r="X400" s="7" t="n"/>
      <c r="Y400" s="12" t="n"/>
      <c r="Z400" s="9" t="n"/>
      <c r="AA400" s="7" t="n"/>
      <c r="AB400" s="13">
        <f>IF(OR(Z400="",AA400=""),"",IF(VLOOKUP(Z400,LISTAS!$H$3:$I$12,2,FALSE)=0,"não volta",AA400+VLOOKUP(Z400,LISTAS!$H$3:$I$12,2,FALSE)))</f>
        <v/>
      </c>
      <c r="AC400" s="9" t="n"/>
      <c r="AD400" s="9" t="n"/>
      <c r="AE400" s="9" t="n"/>
      <c r="AF400" s="7" t="n"/>
      <c r="AG400" s="9" t="n"/>
      <c r="AH400" s="10">
        <f>IF(B400="","",TEXT(WEEKNUM(B400,2),"00"))</f>
        <v/>
      </c>
      <c r="AI400" s="10">
        <f>IF(B400="","",TEXT(B400,"mm"))</f>
        <v/>
      </c>
    </row>
    <row r="401">
      <c r="A401" s="6">
        <f>IF(D401="","",ROW()-2)</f>
        <v/>
      </c>
      <c r="B401" s="7" t="n"/>
      <c r="C401" s="8" t="n"/>
      <c r="D401" s="9" t="n"/>
      <c r="E401" s="9" t="n"/>
      <c r="F401" s="9" t="n"/>
      <c r="G401" s="9" t="n"/>
      <c r="H401" s="9" t="n"/>
      <c r="I401" s="9" t="n"/>
      <c r="J401" s="8" t="n"/>
      <c r="K401" s="10">
        <f>IF(OR(C401="",J401=""),"",IF((J401-C401)*1440&lt;=5,"Sim","Não"))</f>
        <v/>
      </c>
      <c r="L401" s="9" t="n"/>
      <c r="M401" s="8" t="n"/>
      <c r="N401" s="8" t="n"/>
      <c r="O401" s="10">
        <f>IF(OR(M401="",N401=""),"",IF((N401-M401)*1440&lt;=15,"Sim","Não"))</f>
        <v/>
      </c>
      <c r="P401" s="9" t="n"/>
      <c r="Q401" s="9" t="n"/>
      <c r="R401" s="9" t="n"/>
      <c r="S401" s="9" t="n"/>
      <c r="T401" s="9" t="n"/>
      <c r="U401" s="11" t="n"/>
      <c r="V401" s="9" t="n"/>
      <c r="W401" s="9" t="n"/>
      <c r="X401" s="7" t="n"/>
      <c r="Y401" s="12" t="n"/>
      <c r="Z401" s="9" t="n"/>
      <c r="AA401" s="7" t="n"/>
      <c r="AB401" s="13">
        <f>IF(OR(Z401="",AA401=""),"",IF(VLOOKUP(Z401,LISTAS!$H$3:$I$12,2,FALSE)=0,"não volta",AA401+VLOOKUP(Z401,LISTAS!$H$3:$I$12,2,FALSE)))</f>
        <v/>
      </c>
      <c r="AC401" s="9" t="n"/>
      <c r="AD401" s="9" t="n"/>
      <c r="AE401" s="9" t="n"/>
      <c r="AF401" s="7" t="n"/>
      <c r="AG401" s="9" t="n"/>
      <c r="AH401" s="10">
        <f>IF(B401="","",TEXT(WEEKNUM(B401,2),"00"))</f>
        <v/>
      </c>
      <c r="AI401" s="10">
        <f>IF(B401="","",TEXT(B401,"mm"))</f>
        <v/>
      </c>
    </row>
    <row r="402">
      <c r="A402" s="6">
        <f>IF(D402="","",ROW()-2)</f>
        <v/>
      </c>
      <c r="B402" s="7" t="n"/>
      <c r="C402" s="8" t="n"/>
      <c r="D402" s="9" t="n"/>
      <c r="E402" s="9" t="n"/>
      <c r="F402" s="9" t="n"/>
      <c r="G402" s="9" t="n"/>
      <c r="H402" s="9" t="n"/>
      <c r="I402" s="9" t="n"/>
      <c r="J402" s="8" t="n"/>
      <c r="K402" s="10">
        <f>IF(OR(C402="",J402=""),"",IF((J402-C402)*1440&lt;=5,"Sim","Não"))</f>
        <v/>
      </c>
      <c r="L402" s="9" t="n"/>
      <c r="M402" s="8" t="n"/>
      <c r="N402" s="8" t="n"/>
      <c r="O402" s="10">
        <f>IF(OR(M402="",N402=""),"",IF((N402-M402)*1440&lt;=15,"Sim","Não"))</f>
        <v/>
      </c>
      <c r="P402" s="9" t="n"/>
      <c r="Q402" s="9" t="n"/>
      <c r="R402" s="9" t="n"/>
      <c r="S402" s="9" t="n"/>
      <c r="T402" s="9" t="n"/>
      <c r="U402" s="11" t="n"/>
      <c r="V402" s="9" t="n"/>
      <c r="W402" s="9" t="n"/>
      <c r="X402" s="7" t="n"/>
      <c r="Y402" s="12" t="n"/>
      <c r="Z402" s="9" t="n"/>
      <c r="AA402" s="7" t="n"/>
      <c r="AB402" s="13">
        <f>IF(OR(Z402="",AA402=""),"",IF(VLOOKUP(Z402,LISTAS!$H$3:$I$12,2,FALSE)=0,"não volta",AA402+VLOOKUP(Z402,LISTAS!$H$3:$I$12,2,FALSE)))</f>
        <v/>
      </c>
      <c r="AC402" s="9" t="n"/>
      <c r="AD402" s="9" t="n"/>
      <c r="AE402" s="9" t="n"/>
      <c r="AF402" s="7" t="n"/>
      <c r="AG402" s="9" t="n"/>
      <c r="AH402" s="10">
        <f>IF(B402="","",TEXT(WEEKNUM(B402,2),"00"))</f>
        <v/>
      </c>
      <c r="AI402" s="10">
        <f>IF(B402="","",TEXT(B402,"mm"))</f>
        <v/>
      </c>
    </row>
  </sheetData>
  <conditionalFormatting sqref="A3:AI402">
    <cfRule type="expression" priority="1" dxfId="0">
      <formula>$S3="7 Fechado"</formula>
    </cfRule>
    <cfRule type="expression" priority="2" dxfId="1">
      <formula>$S3="Perdido"</formula>
    </cfRule>
    <cfRule type="expression" priority="3" dxfId="2">
      <formula>AND($AF3&lt;&gt;"",$AF3&lt;=TODAY(),$S3&lt;&gt;"7 Fechado",$S3&lt;&gt;"Perdido")</formula>
    </cfRule>
  </conditionalFormatting>
  <conditionalFormatting sqref="K3:K402">
    <cfRule type="expression" priority="4" dxfId="3">
      <formula>$K3="Não"</formula>
    </cfRule>
  </conditionalFormatting>
  <conditionalFormatting sqref="O3:O402">
    <cfRule type="expression" priority="5" dxfId="3">
      <formula>$O3="Não"</formula>
    </cfRule>
  </conditionalFormatting>
  <conditionalFormatting sqref="U3:U402">
    <cfRule type="expression" priority="6" dxfId="4">
      <formula>AND($U3&lt;&gt;"",INT($U3)=TODAY())</formula>
    </cfRule>
  </conditionalFormatting>
  <conditionalFormatting sqref="AB3:AB402">
    <cfRule type="expression" priority="7" dxfId="5">
      <formula>AND(ISNUMBER($AB3),$AB3&lt;=TODAY(),$S3="Perdido")</formula>
    </cfRule>
  </conditionalFormatting>
  <conditionalFormatting sqref="V3:V402">
    <cfRule type="expression" priority="8" dxfId="6">
      <formula>$V3="Não"</formula>
    </cfRule>
  </conditionalFormatting>
  <conditionalFormatting sqref="Z3:Z402">
    <cfRule type="expression" priority="9" dxfId="6">
      <formula>AND($S3="Perdido",$Z3="")</formula>
    </cfRule>
  </conditionalFormatting>
  <dataValidations count="10">
    <dataValidation sqref="F3:F402" showDropDown="0" showInputMessage="0" showErrorMessage="0" allowBlank="1" type="list">
      <formula1>LISTAS!$B$3:$B$10</formula1>
    </dataValidation>
    <dataValidation sqref="L3:L402" showDropDown="0" showInputMessage="0" showErrorMessage="0" allowBlank="1" type="list">
      <formula1>LISTAS!$C$3:$C$4</formula1>
    </dataValidation>
    <dataValidation sqref="P3:P402" showDropDown="0" showInputMessage="0" showErrorMessage="0" allowBlank="1" type="list">
      <formula1>LISTAS!$C$3:$C$4</formula1>
    </dataValidation>
    <dataValidation sqref="Q3:Q402" showDropDown="0" showInputMessage="0" showErrorMessage="0" allowBlank="1" type="list">
      <formula1>LISTAS!$D$3:$D$5</formula1>
    </dataValidation>
    <dataValidation sqref="S3:S402" showDropDown="0" showInputMessage="0" showErrorMessage="0" allowBlank="1" type="list">
      <formula1>LISTAS!$A$3:$A$12</formula1>
    </dataValidation>
    <dataValidation sqref="T3:T402" showDropDown="0" showInputMessage="0" showErrorMessage="0" allowBlank="1" type="list">
      <formula1>LISTAS!$E$3:$E$4</formula1>
    </dataValidation>
    <dataValidation sqref="V3:V402" showDropDown="0" showInputMessage="0" showErrorMessage="0" allowBlank="1" type="list">
      <formula1>LISTAS!$C$3:$C$4</formula1>
    </dataValidation>
    <dataValidation sqref="W3:W402" showDropDown="0" showInputMessage="0" showErrorMessage="0" allowBlank="1" type="list">
      <formula1>LISTAS!$C$3:$C$4</formula1>
    </dataValidation>
    <dataValidation sqref="Z3:Z402" showDropDown="0" showInputMessage="0" showErrorMessage="0" allowBlank="1" type="list">
      <formula1>LISTAS!$H$3:$H$12</formula1>
    </dataValidation>
    <dataValidation sqref="AC3:AC402" showDropDown="0" showInputMessage="0" showErrorMessage="0" allowBlank="1" type="list">
      <formula1>LISTAS!$F$3:$F$7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H79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0" customWidth="1" min="8" max="8"/>
  </cols>
  <sheetData>
    <row r="1">
      <c r="B1" s="14" t="inlineStr">
        <is>
          <t>MÉTODO ACELERA · SALES FLOW · CONTROLE DO FUNIL</t>
        </is>
      </c>
    </row>
    <row r="2">
      <c r="B2" s="15" t="inlineStr">
        <is>
          <t>PAINEL</t>
        </is>
      </c>
    </row>
    <row r="3">
      <c r="B3" s="16" t="inlineStr">
        <is>
          <t>Calcula sozinho a partir da aba FUNIL. Você só digita o período, a meta e os nomes.</t>
        </is>
      </c>
    </row>
    <row r="4">
      <c r="B4" s="17" t="inlineStr">
        <is>
          <t>Mês (01 a 12, ou * pra todos)</t>
        </is>
      </c>
      <c r="C4" s="18" t="inlineStr">
        <is>
          <t>*</t>
        </is>
      </c>
      <c r="D4" s="19" t="inlineStr">
        <is>
          <t>← digite</t>
        </is>
      </c>
    </row>
    <row r="5">
      <c r="B5" s="17" t="inlineStr">
        <is>
          <t>Semana (número, ou * pra todas)</t>
        </is>
      </c>
      <c r="C5" s="18" t="inlineStr">
        <is>
          <t>*</t>
        </is>
      </c>
    </row>
    <row r="6">
      <c r="B6" s="17" t="inlineStr">
        <is>
          <t>Meta de vendas do período</t>
        </is>
      </c>
      <c r="C6" s="18" t="n">
        <v>18</v>
      </c>
      <c r="D6" s="19" t="inlineStr">
        <is>
          <t>← digite</t>
        </is>
      </c>
    </row>
    <row r="8">
      <c r="B8" s="20" t="inlineStr">
        <is>
          <t>A META DO PERÍODO</t>
        </is>
      </c>
      <c r="C8" s="21" t="n"/>
      <c r="D8" s="21" t="n"/>
      <c r="E8" s="21" t="n"/>
      <c r="F8" s="21" t="n"/>
      <c r="G8" s="21" t="n"/>
      <c r="H8" s="21" t="n"/>
    </row>
    <row r="9">
      <c r="B9" s="22" t="inlineStr">
        <is>
          <t>Vendidos</t>
        </is>
      </c>
      <c r="C9" s="23">
        <f>COUNTIFS(FUNIL!$S$3:$S$402,"7 Fechado",FUNIL!$AI$3:$AI$402,$C$4,FUNIL!$AH$3:$AH$402,$C$5)</f>
        <v/>
      </c>
    </row>
    <row r="10">
      <c r="B10" s="22" t="inlineStr">
        <is>
          <t>Faltam pra meta</t>
        </is>
      </c>
      <c r="C10" s="23">
        <f>MAX(0,$C$6-C9)</f>
        <v/>
      </c>
    </row>
    <row r="11">
      <c r="B11" s="24" t="inlineStr">
        <is>
          <t>Faturamento</t>
        </is>
      </c>
      <c r="C11" s="25">
        <f>SUMIFS(FUNIL!$Y$3:$Y$402,FUNIL!$S$3:$S$402,"7 Fechado",FUNIL!$AI$3:$AI$402,$C$4,FUNIL!$AH$3:$AH$402,$C$5)</f>
        <v/>
      </c>
    </row>
    <row r="12">
      <c r="B12" s="24" t="inlineStr">
        <is>
          <t>Ticket médio</t>
        </is>
      </c>
      <c r="C12" s="25">
        <f>IFERROR(C11/C9,0)</f>
        <v/>
      </c>
    </row>
    <row r="14">
      <c r="B14" s="20" t="inlineStr">
        <is>
          <t>OS 8 NÚMEROS DO GESTOR · ataque a menor taxa</t>
        </is>
      </c>
      <c r="C14" s="26" t="inlineStr">
        <is>
          <t>Número</t>
        </is>
      </c>
      <c r="D14" s="26" t="inlineStr">
        <is>
          <t>Taxa</t>
        </is>
      </c>
      <c r="E14" s="26" t="inlineStr">
        <is>
          <t>Faixa boa</t>
        </is>
      </c>
      <c r="F14" s="26" t="inlineStr">
        <is>
          <t>Status</t>
        </is>
      </c>
      <c r="G14" s="21" t="n"/>
      <c r="H14" s="21" t="n"/>
    </row>
    <row r="15">
      <c r="B15" s="24" t="inlineStr">
        <is>
          <t>Leads novos</t>
        </is>
      </c>
      <c r="C15" s="27">
        <f>COUNTIFS(FUNIL!$D$3:$D$402,"&lt;&gt;",FUNIL!$AI$3:$AI$402,$C$4,FUNIL!$AH$3:$AH$402,$C$5)</f>
        <v/>
      </c>
      <c r="H15" s="28" t="inlineStr">
        <is>
          <t>Se caiu: anúncio, não vendedor</t>
        </is>
      </c>
    </row>
    <row r="16">
      <c r="B16" s="24" t="inlineStr">
        <is>
          <t>Responderam</t>
        </is>
      </c>
      <c r="C16" s="27">
        <f>COUNTIFS(FUNIL!$L$3:$L$402,"Sim",FUNIL!$AI$3:$AI$402,$C$4,FUNIL!$AH$3:$AH$402,$C$5)</f>
        <v/>
      </c>
      <c r="D16" s="29">
        <f>IFERROR(C16/C15,0)</f>
        <v/>
      </c>
      <c r="E16" s="30" t="inlineStr">
        <is>
          <t>60 a 70%</t>
        </is>
      </c>
      <c r="F16" s="31">
        <f>IF(D16=0,"",IF(D16&lt;0.6,"ATENÇÃO","OK"))</f>
        <v/>
      </c>
      <c r="H16" s="28" t="inlineStr">
        <is>
          <t>Se caiu: primeira mensagem depois de 5 min</t>
        </is>
      </c>
    </row>
    <row r="17">
      <c r="B17" s="24" t="inlineStr">
        <is>
          <t>Qualificados (ficha cheia)</t>
        </is>
      </c>
      <c r="C17" s="27">
        <f>COUNTIFS(FUNIL!$P$3:$P$402,"Sim",FUNIL!$AI$3:$AI$402,$C$4,FUNIL!$AH$3:$AH$402,$C$5)</f>
        <v/>
      </c>
      <c r="D17" s="29">
        <f>IFERROR(C17/C16,0)</f>
        <v/>
      </c>
      <c r="E17" s="30" t="inlineStr">
        <is>
          <t>40 a 60%</t>
        </is>
      </c>
      <c r="F17" s="31">
        <f>IF(D17=0,"",IF(D17&lt;0.4,"ATENÇÃO","OK"))</f>
        <v/>
      </c>
      <c r="H17" s="28" t="inlineStr">
        <is>
          <t>Se caiu: não ligou em 15 min · qualificou por texto</t>
        </is>
      </c>
    </row>
    <row r="18">
      <c r="B18" s="24" t="inlineStr">
        <is>
          <t>Conversões marcadas</t>
        </is>
      </c>
      <c r="C18" s="27">
        <f>COUNTIFS(FUNIL!$U$3:$U$402,"&lt;&gt;",FUNIL!$AI$3:$AI$402,$C$4,FUNIL!$AH$3:$AH$402,$C$5)</f>
        <v/>
      </c>
      <c r="D18" s="29">
        <f>IFERROR(C18/C17,0)</f>
        <v/>
      </c>
      <c r="E18" s="30" t="inlineStr">
        <is>
          <t>25 a 40%</t>
        </is>
      </c>
      <c r="F18" s="31">
        <f>IF(D18=0,"",IF(D18&lt;0.25,"ATENÇÃO","OK"))</f>
        <v/>
      </c>
      <c r="H18" s="28" t="inlineStr">
        <is>
          <t>Se caiu: conversa sem duas opções de dia e hora</t>
        </is>
      </c>
    </row>
    <row r="19">
      <c r="B19" s="24" t="inlineStr">
        <is>
          <t>Vieram (visita ou vídeo)</t>
        </is>
      </c>
      <c r="C19" s="27">
        <f>COUNTIFS(FUNIL!$V$3:$V$402,"Sim",FUNIL!$AI$3:$AI$402,$C$4,FUNIL!$AH$3:$AH$402,$C$5)</f>
        <v/>
      </c>
      <c r="D19" s="29">
        <f>IFERROR(C19/C18,0)</f>
        <v/>
      </c>
      <c r="E19" s="30" t="inlineStr">
        <is>
          <t>50 a 70%</t>
        </is>
      </c>
      <c r="F19" s="31">
        <f>IF(D19=0,"",IF(D19&lt;0.5,"ATENÇÃO","OK"))</f>
        <v/>
      </c>
      <c r="H19" s="28" t="inlineStr">
        <is>
          <t>Se caiu: faltou a véspera e o 1h antes</t>
        </is>
      </c>
    </row>
    <row r="20">
      <c r="B20" s="24" t="inlineStr">
        <is>
          <t>Propostas</t>
        </is>
      </c>
      <c r="C20" s="27">
        <f>COUNTIFS(FUNIL!$W$3:$W$402,"Sim",FUNIL!$AI$3:$AI$402,$C$4,FUNIL!$AH$3:$AH$402,$C$5)</f>
        <v/>
      </c>
      <c r="D20" s="29">
        <f>IFERROR(C20/C19,0)</f>
        <v/>
      </c>
      <c r="E20" s="30" t="inlineStr">
        <is>
          <t>60 a 80%</t>
        </is>
      </c>
      <c r="F20" s="31">
        <f>IF(D20=0,"",IF(D20&lt;0.6,"ATENÇÃO","OK"))</f>
        <v/>
      </c>
      <c r="H20" s="28" t="inlineStr">
        <is>
          <t>Se caiu: não levou pra mesa · carro errado</t>
        </is>
      </c>
    </row>
    <row r="21">
      <c r="B21" s="22" t="inlineStr">
        <is>
          <t>Vendidos</t>
        </is>
      </c>
      <c r="C21" s="27">
        <f>C9</f>
        <v/>
      </c>
      <c r="D21" s="29">
        <f>IFERROR(C21/C20,0)</f>
        <v/>
      </c>
      <c r="E21" s="30" t="inlineStr">
        <is>
          <t>15 a 30%</t>
        </is>
      </c>
      <c r="F21" s="31">
        <f>IF(D21=0,"",IF(D21&lt;0.15,"ATENÇÃO","OK"))</f>
        <v/>
      </c>
      <c r="H21" s="28" t="inlineStr">
        <is>
          <t>Se caiu: faltou a ligação do dia seguinte · preço, troca, crédito</t>
        </is>
      </c>
    </row>
    <row r="22">
      <c r="B22" s="24" t="inlineStr">
        <is>
          <t>Ligações por lead</t>
        </is>
      </c>
      <c r="C22" s="32">
        <f>IFERROR(SUMIFS(FUNIL!$AD$3:$AD$402,FUNIL!$AI$3:$AI$402,$C$4,FUNIL!$AH$3:$AH$402,$C$5)/C15,0)</f>
        <v/>
      </c>
      <c r="E22" s="30" t="inlineStr">
        <is>
          <t>3 ou mais</t>
        </is>
      </c>
      <c r="F22" s="31">
        <f>IF(C22=0,"",IF(C22&lt;3,"ATENÇÃO","OK"))</f>
        <v/>
      </c>
      <c r="H22" s="28" t="inlineStr">
        <is>
          <t>Se caiu: time digitando em vez de ligar</t>
        </is>
      </c>
    </row>
    <row r="23">
      <c r="B23" s="33" t="inlineStr">
        <is>
          <t>A menor taxa com ATENÇÃO é o gargalo da semana. Uma ação, um responsável, um prazo.</t>
        </is>
      </c>
    </row>
    <row r="25">
      <c r="B25" s="20" t="inlineStr">
        <is>
          <t>OS PRAZOS · o que o gestor confere</t>
        </is>
      </c>
      <c r="C25" s="26" t="inlineStr">
        <is>
          <t>%</t>
        </is>
      </c>
      <c r="D25" s="26" t="inlineStr"/>
      <c r="E25" s="26" t="inlineStr">
        <is>
          <t>Meta</t>
        </is>
      </c>
      <c r="F25" s="21" t="n"/>
      <c r="G25" s="21" t="n"/>
      <c r="H25" s="21" t="n"/>
    </row>
    <row r="26">
      <c r="B26" s="24" t="inlineStr">
        <is>
          <t>Primeira mensagem em 5 min</t>
        </is>
      </c>
      <c r="C26" s="34">
        <f>IFERROR(COUNTIFS(FUNIL!$K$3:$K$402,"Sim",FUNIL!$AI$3:$AI$402,$C$4,FUNIL!$AH$3:$AH$402,$C$5)/COUNTIFS(FUNIL!$K$3:$K$402,"&lt;&gt;",FUNIL!$AI$3:$AI$402,$C$4,FUNIL!$AH$3:$AH$402,$C$5),0)</f>
        <v/>
      </c>
      <c r="E26" s="35" t="inlineStr">
        <is>
          <t>100%</t>
        </is>
      </c>
    </row>
    <row r="27">
      <c r="B27" s="24" t="inlineStr">
        <is>
          <t>Ligação em 15 min depois da resposta</t>
        </is>
      </c>
      <c r="C27" s="34">
        <f>IFERROR(COUNTIFS(FUNIL!$O$3:$O$402,"Sim",FUNIL!$AI$3:$AI$402,$C$4,FUNIL!$AH$3:$AH$402,$C$5)/COUNTIFS(FUNIL!$O$3:$O$402,"&lt;&gt;",FUNIL!$AI$3:$AI$402,$C$4,FUNIL!$AH$3:$AH$402,$C$5),0)</f>
        <v/>
      </c>
      <c r="E27" s="35" t="inlineStr">
        <is>
          <t>100%</t>
        </is>
      </c>
    </row>
    <row r="29">
      <c r="B29" s="20" t="inlineStr">
        <is>
          <t>ALERTAS DE HOJE · todas as linhas, sem filtro de período</t>
        </is>
      </c>
      <c r="C29" s="21" t="n"/>
      <c r="D29" s="21" t="n"/>
      <c r="E29" s="21" t="n"/>
      <c r="F29" s="21" t="n"/>
      <c r="G29" s="21" t="n"/>
      <c r="H29" s="21" t="n"/>
    </row>
    <row r="30">
      <c r="B30" s="22" t="inlineStr">
        <is>
          <t>Leads sem primeira mensagem</t>
        </is>
      </c>
      <c r="C30" s="36">
        <f>COUNTIFS(FUNIL!$D$3:$D$402,"&lt;&gt;",FUNIL!$J$3:$J$402,"")</f>
        <v/>
      </c>
      <c r="H30" s="28" t="inlineStr">
        <is>
          <t>filtre HORA 1ª MSG vazia e mande agora</t>
        </is>
      </c>
    </row>
    <row r="31">
      <c r="B31" s="22" t="inlineStr">
        <is>
          <t>Responderam e ainda sem ligação</t>
        </is>
      </c>
      <c r="C31" s="36">
        <f>COUNTIFS(FUNIL!$L$3:$L$402,"Sim",FUNIL!$N$3:$N$402,"")</f>
        <v/>
      </c>
      <c r="H31" s="28" t="inlineStr">
        <is>
          <t>a ligação em 15 min</t>
        </is>
      </c>
    </row>
    <row r="32">
      <c r="B32" s="22" t="inlineStr">
        <is>
          <t>Ficha cheia sem conversão marcada</t>
        </is>
      </c>
      <c r="C32" s="36">
        <f>COUNTIFS(FUNIL!$P$3:$P$402,"Sim",FUNIL!$U$3:$U$402,"",FUNIL!$S$3:$S$402,"&lt;&gt;Perdido")</f>
        <v/>
      </c>
      <c r="H32" s="28" t="inlineStr">
        <is>
          <t>a conversa terminou sem dia e hora</t>
        </is>
      </c>
    </row>
    <row r="33">
      <c r="B33" s="22" t="inlineStr">
        <is>
          <t>Agendados pra hoje</t>
        </is>
      </c>
      <c r="C33" s="36">
        <f>SUMPRODUCT((FUNIL!$U$3:$U$402&lt;&gt;"")*(INT(FUNIL!$U$3:$U$402)=TODAY()))</f>
        <v/>
      </c>
      <c r="H33" s="28" t="inlineStr">
        <is>
          <t>véspera feita ontem? 1h antes hoje</t>
        </is>
      </c>
    </row>
    <row r="34">
      <c r="B34" s="22" t="inlineStr">
        <is>
          <t>Não compareceram · reabrir</t>
        </is>
      </c>
      <c r="C34" s="36">
        <f>COUNTIFS(FUNIL!$V$3:$V$402,"Não",FUNIL!$S$3:$S$402,"&lt;&gt;7 Fechado",FUNIL!$S$3:$S$402,"&lt;&gt;Perdido")</f>
        <v/>
      </c>
      <c r="H34" s="28" t="inlineStr">
        <is>
          <t>liga 30 min depois do horário e remarca</t>
        </is>
      </c>
    </row>
    <row r="35">
      <c r="B35" s="22" t="inlineStr">
        <is>
          <t>Ações atrasadas</t>
        </is>
      </c>
      <c r="C35" s="36">
        <f>SUMPRODUCT((FUNIL!$AF$3:$AF$402&lt;&gt;"")*(FUNIL!$AF$3:$AF$402&lt;=TODAY())*(FUNIL!$S$3:$S$402&lt;&gt;"7 Fechado")*(FUNIL!$S$3:$S$402&lt;&gt;"Perdido"))</f>
        <v/>
      </c>
      <c r="H35" s="28" t="inlineStr">
        <is>
          <t>linhas laranja no FUNIL</t>
        </is>
      </c>
    </row>
    <row r="36">
      <c r="B36" s="22" t="inlineStr">
        <is>
          <t>Cards abertos sem próxima ação</t>
        </is>
      </c>
      <c r="C36" s="36">
        <f>COUNTIFS(FUNIL!$D$3:$D$402,"&lt;&gt;",FUNIL!$AF$3:$AF$402,"",FUNIL!$S$3:$S$402,"&lt;&gt;7 Fechado",FUNIL!$S$3:$S$402,"&lt;&gt;Perdido")</f>
        <v/>
      </c>
      <c r="H36" s="28" t="inlineStr">
        <is>
          <t>zero é a meta</t>
        </is>
      </c>
    </row>
    <row r="37">
      <c r="B37" s="22" t="inlineStr">
        <is>
          <t>Perdidos sem motivo</t>
        </is>
      </c>
      <c r="C37" s="36">
        <f>COUNTIFS(FUNIL!$S$3:$S$402,"Perdido",FUNIL!$Z$3:$Z$402,"")</f>
        <v/>
      </c>
      <c r="H37" s="28" t="inlineStr">
        <is>
          <t>perdido sem motivo não volta nunca</t>
        </is>
      </c>
    </row>
    <row r="38">
      <c r="B38" s="22" t="inlineStr">
        <is>
          <t>Retornos vencidos (Perdido que já pode voltar)</t>
        </is>
      </c>
      <c r="C38" s="36">
        <f>SUMPRODUCT((FUNIL!$S$3:$S$402="Perdido")*ISNUMBER(FUNIL!$AB$3:$AB$402)*(FUNIL!$AB$3:$AB$402&lt;=TODAY()))</f>
        <v/>
      </c>
      <c r="H38" s="28" t="inlineStr">
        <is>
          <t>move pra Retorno e liga com a solução do motivo</t>
        </is>
      </c>
    </row>
    <row r="40">
      <c r="B40" s="20" t="inlineStr">
        <is>
          <t>ONDE OS LEADS ESTÃO AGORA · todas as linhas</t>
        </is>
      </c>
      <c r="C40" s="21" t="n"/>
      <c r="D40" s="21" t="n"/>
      <c r="E40" s="21" t="n"/>
      <c r="F40" s="21" t="n"/>
      <c r="G40" s="21" t="n"/>
      <c r="H40" s="21" t="n"/>
    </row>
    <row r="41">
      <c r="B41" s="24" t="inlineStr">
        <is>
          <t>1 Lead novo</t>
        </is>
      </c>
      <c r="C41" s="27">
        <f>COUNTIF(FUNIL!$S$3:$S$402,"1 Lead novo")</f>
        <v/>
      </c>
    </row>
    <row r="42">
      <c r="B42" s="24" t="inlineStr">
        <is>
          <t>2 Qualificado</t>
        </is>
      </c>
      <c r="C42" s="27">
        <f>COUNTIF(FUNIL!$S$3:$S$402,"2 Qualificado")</f>
        <v/>
      </c>
    </row>
    <row r="43">
      <c r="B43" s="24" t="inlineStr">
        <is>
          <t>3 Agendado</t>
        </is>
      </c>
      <c r="C43" s="27">
        <f>COUNTIF(FUNIL!$S$3:$S$402,"3 Agendado")</f>
        <v/>
      </c>
    </row>
    <row r="44">
      <c r="B44" s="24" t="inlineStr">
        <is>
          <t>4 Visita ou call</t>
        </is>
      </c>
      <c r="C44" s="27">
        <f>COUNTIF(FUNIL!$S$3:$S$402,"4 Visita ou call")</f>
        <v/>
      </c>
    </row>
    <row r="45">
      <c r="B45" s="24" t="inlineStr">
        <is>
          <t>5 Proposta</t>
        </is>
      </c>
      <c r="C45" s="27">
        <f>COUNTIF(FUNIL!$S$3:$S$402,"5 Proposta")</f>
        <v/>
      </c>
    </row>
    <row r="46">
      <c r="B46" s="24" t="inlineStr">
        <is>
          <t>6 Negociação</t>
        </is>
      </c>
      <c r="C46" s="27">
        <f>COUNTIF(FUNIL!$S$3:$S$402,"6 Negociação")</f>
        <v/>
      </c>
    </row>
    <row r="47">
      <c r="B47" s="24" t="inlineStr">
        <is>
          <t>7 Fechado</t>
        </is>
      </c>
      <c r="C47" s="27">
        <f>COUNTIF(FUNIL!$S$3:$S$402,"7 Fechado")</f>
        <v/>
      </c>
    </row>
    <row r="48">
      <c r="B48" s="24" t="inlineStr">
        <is>
          <t>Follow-up</t>
        </is>
      </c>
      <c r="C48" s="27">
        <f>COUNTIF(FUNIL!$S$3:$S$402,"Follow-up")</f>
        <v/>
      </c>
    </row>
    <row r="49">
      <c r="B49" s="24" t="inlineStr">
        <is>
          <t>Perdido</t>
        </is>
      </c>
      <c r="C49" s="27">
        <f>COUNTIF(FUNIL!$S$3:$S$402,"Perdido")</f>
        <v/>
      </c>
    </row>
    <row r="50">
      <c r="B50" s="24" t="inlineStr">
        <is>
          <t>Retorno</t>
        </is>
      </c>
      <c r="C50" s="27">
        <f>COUNTIF(FUNIL!$S$3:$S$402,"Retorno")</f>
        <v/>
      </c>
    </row>
    <row r="52">
      <c r="B52" s="20" t="inlineStr">
        <is>
          <t>PERDAS POR MOTIVO · no período · onde está a venda do mês que vem</t>
        </is>
      </c>
      <c r="C52" s="21" t="n"/>
      <c r="D52" s="21" t="n"/>
      <c r="E52" s="21" t="n"/>
      <c r="F52" s="21" t="n"/>
      <c r="G52" s="21" t="n"/>
      <c r="H52" s="21" t="n"/>
    </row>
    <row r="53">
      <c r="B53" s="24" t="inlineStr">
        <is>
          <t>Preço ou parcela alta</t>
        </is>
      </c>
      <c r="C53" s="27">
        <f>COUNTIFS(FUNIL!$Z$3:$Z$402,"Preço ou parcela alta",FUNIL!$AI$3:$AI$402,$C$4,FUNIL!$AH$3:$AH$402,$C$5)</f>
        <v/>
      </c>
      <c r="H53" s="28" t="inlineStr">
        <is>
          <t>retorno em 7 dias</t>
        </is>
      </c>
    </row>
    <row r="54">
      <c r="B54" s="24" t="inlineStr">
        <is>
          <t>Entrada insuficiente</t>
        </is>
      </c>
      <c r="C54" s="27">
        <f>COUNTIFS(FUNIL!$Z$3:$Z$402,"Entrada insuficiente",FUNIL!$AI$3:$AI$402,$C$4,FUNIL!$AH$3:$AH$402,$C$5)</f>
        <v/>
      </c>
      <c r="H54" s="28" t="inlineStr">
        <is>
          <t>retorno em 15 dias</t>
        </is>
      </c>
    </row>
    <row r="55">
      <c r="B55" s="24" t="inlineStr">
        <is>
          <t>Troca avaliada baixa</t>
        </is>
      </c>
      <c r="C55" s="27">
        <f>COUNTIFS(FUNIL!$Z$3:$Z$402,"Troca avaliada baixa",FUNIL!$AI$3:$AI$402,$C$4,FUNIL!$AH$3:$AH$402,$C$5)</f>
        <v/>
      </c>
      <c r="H55" s="28" t="inlineStr">
        <is>
          <t>retorno em 3 dias</t>
        </is>
      </c>
    </row>
    <row r="56">
      <c r="B56" s="24" t="inlineStr">
        <is>
          <t>Crédito reprovado</t>
        </is>
      </c>
      <c r="C56" s="27">
        <f>COUNTIFS(FUNIL!$Z$3:$Z$402,"Crédito reprovado",FUNIL!$AI$3:$AI$402,$C$4,FUNIL!$AH$3:$AH$402,$C$5)</f>
        <v/>
      </c>
      <c r="H56" s="28" t="inlineStr">
        <is>
          <t>retorno em 7 dias</t>
        </is>
      </c>
    </row>
    <row r="57">
      <c r="B57" s="24" t="inlineStr">
        <is>
          <t>Comprou em outra loja</t>
        </is>
      </c>
      <c r="C57" s="27">
        <f>COUNTIFS(FUNIL!$Z$3:$Z$402,"Comprou em outra loja",FUNIL!$AI$3:$AI$402,$C$4,FUNIL!$AH$3:$AH$402,$C$5)</f>
        <v/>
      </c>
      <c r="H57" s="28" t="inlineStr">
        <is>
          <t>retorno em 7 dias</t>
        </is>
      </c>
    </row>
    <row r="58">
      <c r="B58" s="24" t="inlineStr">
        <is>
          <t>Desistiu da compra</t>
        </is>
      </c>
      <c r="C58" s="27">
        <f>COUNTIFS(FUNIL!$Z$3:$Z$402,"Desistiu da compra",FUNIL!$AI$3:$AI$402,$C$4,FUNIL!$AH$3:$AH$402,$C$5)</f>
        <v/>
      </c>
      <c r="H58" s="28" t="inlineStr">
        <is>
          <t>retorno em 15 dias</t>
        </is>
      </c>
    </row>
    <row r="59">
      <c r="B59" s="24" t="inlineStr">
        <is>
          <t>Sumiu</t>
        </is>
      </c>
      <c r="C59" s="27">
        <f>COUNTIFS(FUNIL!$Z$3:$Z$402,"Sumiu",FUNIL!$AI$3:$AI$402,$C$4,FUNIL!$AH$3:$AH$402,$C$5)</f>
        <v/>
      </c>
      <c r="H59" s="28" t="inlineStr">
        <is>
          <t>retorno em 7 dias</t>
        </is>
      </c>
    </row>
    <row r="60">
      <c r="B60" s="24" t="inlineStr">
        <is>
          <t>Não tínhamos o carro</t>
        </is>
      </c>
      <c r="C60" s="27">
        <f>COUNTIFS(FUNIL!$Z$3:$Z$402,"Não tínhamos o carro",FUNIL!$AI$3:$AI$402,$C$4,FUNIL!$AH$3:$AH$402,$C$5)</f>
        <v/>
      </c>
      <c r="H60" s="28" t="inlineStr">
        <is>
          <t>retorno em 15 dias</t>
        </is>
      </c>
    </row>
    <row r="61">
      <c r="B61" s="24" t="inlineStr">
        <is>
          <t>Fora da região</t>
        </is>
      </c>
      <c r="C61" s="27">
        <f>COUNTIFS(FUNIL!$Z$3:$Z$402,"Fora da região",FUNIL!$AI$3:$AI$402,$C$4,FUNIL!$AH$3:$AH$402,$C$5)</f>
        <v/>
      </c>
      <c r="H61" s="28" t="inlineStr">
        <is>
          <t>não volta</t>
        </is>
      </c>
    </row>
    <row r="62">
      <c r="B62" s="24" t="inlineStr">
        <is>
          <t>Contato inválido</t>
        </is>
      </c>
      <c r="C62" s="27">
        <f>COUNTIFS(FUNIL!$Z$3:$Z$402,"Contato inválido",FUNIL!$AI$3:$AI$402,$C$4,FUNIL!$AH$3:$AH$402,$C$5)</f>
        <v/>
      </c>
      <c r="H62" s="28" t="inlineStr">
        <is>
          <t>não volta</t>
        </is>
      </c>
    </row>
    <row r="64">
      <c r="B64" s="20" t="inlineStr">
        <is>
          <t>POR PESSOA · no período · digite os nomes na linha cinza</t>
        </is>
      </c>
      <c r="C64" s="21" t="n"/>
      <c r="D64" s="21" t="n"/>
      <c r="E64" s="21" t="n"/>
      <c r="F64" s="21" t="n"/>
      <c r="G64" s="21" t="n"/>
      <c r="H64" s="21" t="n"/>
    </row>
    <row r="65">
      <c r="B65" s="37" t="inlineStr">
        <is>
          <t>PRÉ-VENDA (coluna PRÉ-VENDEDOR)</t>
        </is>
      </c>
      <c r="C65" s="38" t="inlineStr"/>
      <c r="D65" s="38" t="inlineStr"/>
      <c r="E65" s="38" t="inlineStr"/>
      <c r="F65" s="38" t="inlineStr"/>
      <c r="G65" s="38" t="inlineStr"/>
    </row>
    <row r="66">
      <c r="B66" s="39" t="inlineStr">
        <is>
          <t>Leads</t>
        </is>
      </c>
      <c r="C66" s="40">
        <f>IF(C$65="","",COUNTIFS(FUNIL!$I$3:$I$402,C$65,FUNIL!$AI$3:$AI$402,$C$4,FUNIL!$AH$3:$AH$402,$C$5))</f>
        <v/>
      </c>
      <c r="D66" s="40">
        <f>IF(D$65="","",COUNTIFS(FUNIL!$I$3:$I$402,D$65,FUNIL!$AI$3:$AI$402,$C$4,FUNIL!$AH$3:$AH$402,$C$5))</f>
        <v/>
      </c>
      <c r="E66" s="40">
        <f>IF(E$65="","",COUNTIFS(FUNIL!$I$3:$I$402,E$65,FUNIL!$AI$3:$AI$402,$C$4,FUNIL!$AH$3:$AH$402,$C$5))</f>
        <v/>
      </c>
      <c r="F66" s="40">
        <f>IF(F$65="","",COUNTIFS(FUNIL!$I$3:$I$402,F$65,FUNIL!$AI$3:$AI$402,$C$4,FUNIL!$AH$3:$AH$402,$C$5))</f>
        <v/>
      </c>
      <c r="G66" s="40">
        <f>IF(G$65="","",COUNTIFS(FUNIL!$I$3:$I$402,G$65,FUNIL!$AI$3:$AI$402,$C$4,FUNIL!$AH$3:$AH$402,$C$5))</f>
        <v/>
      </c>
    </row>
    <row r="67">
      <c r="B67" s="39" t="inlineStr">
        <is>
          <t>Responderam</t>
        </is>
      </c>
      <c r="C67" s="40">
        <f>IF(C$65="","",COUNTIFS(FUNIL!$I$3:$I$402,C$65,FUNIL!$L$3:$L$402,"Sim",FUNIL!$AI$3:$AI$402,$C$4,FUNIL!$AH$3:$AH$402,$C$5))</f>
        <v/>
      </c>
      <c r="D67" s="40">
        <f>IF(D$65="","",COUNTIFS(FUNIL!$I$3:$I$402,D$65,FUNIL!$L$3:$L$402,"Sim",FUNIL!$AI$3:$AI$402,$C$4,FUNIL!$AH$3:$AH$402,$C$5))</f>
        <v/>
      </c>
      <c r="E67" s="40">
        <f>IF(E$65="","",COUNTIFS(FUNIL!$I$3:$I$402,E$65,FUNIL!$L$3:$L$402,"Sim",FUNIL!$AI$3:$AI$402,$C$4,FUNIL!$AH$3:$AH$402,$C$5))</f>
        <v/>
      </c>
      <c r="F67" s="40">
        <f>IF(F$65="","",COUNTIFS(FUNIL!$I$3:$I$402,F$65,FUNIL!$L$3:$L$402,"Sim",FUNIL!$AI$3:$AI$402,$C$4,FUNIL!$AH$3:$AH$402,$C$5))</f>
        <v/>
      </c>
      <c r="G67" s="40">
        <f>IF(G$65="","",COUNTIFS(FUNIL!$I$3:$I$402,G$65,FUNIL!$L$3:$L$402,"Sim",FUNIL!$AI$3:$AI$402,$C$4,FUNIL!$AH$3:$AH$402,$C$5))</f>
        <v/>
      </c>
    </row>
    <row r="68">
      <c r="B68" s="39" t="inlineStr">
        <is>
          <t>Fichas cheias</t>
        </is>
      </c>
      <c r="C68" s="40">
        <f>IF(C$65="","",COUNTIFS(FUNIL!$I$3:$I$402,C$65,FUNIL!$P$3:$P$402,"Sim",FUNIL!$AI$3:$AI$402,$C$4,FUNIL!$AH$3:$AH$402,$C$5))</f>
        <v/>
      </c>
      <c r="D68" s="40">
        <f>IF(D$65="","",COUNTIFS(FUNIL!$I$3:$I$402,D$65,FUNIL!$P$3:$P$402,"Sim",FUNIL!$AI$3:$AI$402,$C$4,FUNIL!$AH$3:$AH$402,$C$5))</f>
        <v/>
      </c>
      <c r="E68" s="40">
        <f>IF(E$65="","",COUNTIFS(FUNIL!$I$3:$I$402,E$65,FUNIL!$P$3:$P$402,"Sim",FUNIL!$AI$3:$AI$402,$C$4,FUNIL!$AH$3:$AH$402,$C$5))</f>
        <v/>
      </c>
      <c r="F68" s="40">
        <f>IF(F$65="","",COUNTIFS(FUNIL!$I$3:$I$402,F$65,FUNIL!$P$3:$P$402,"Sim",FUNIL!$AI$3:$AI$402,$C$4,FUNIL!$AH$3:$AH$402,$C$5))</f>
        <v/>
      </c>
      <c r="G68" s="40">
        <f>IF(G$65="","",COUNTIFS(FUNIL!$I$3:$I$402,G$65,FUNIL!$P$3:$P$402,"Sim",FUNIL!$AI$3:$AI$402,$C$4,FUNIL!$AH$3:$AH$402,$C$5))</f>
        <v/>
      </c>
    </row>
    <row r="69">
      <c r="B69" s="39" t="inlineStr">
        <is>
          <t>Conversões marcadas</t>
        </is>
      </c>
      <c r="C69" s="40">
        <f>IF(C$65="","",COUNTIFS(FUNIL!$I$3:$I$402,C$65,FUNIL!$U$3:$U$402,"&lt;&gt;",FUNIL!$AI$3:$AI$402,$C$4,FUNIL!$AH$3:$AH$402,$C$5))</f>
        <v/>
      </c>
      <c r="D69" s="40">
        <f>IF(D$65="","",COUNTIFS(FUNIL!$I$3:$I$402,D$65,FUNIL!$U$3:$U$402,"&lt;&gt;",FUNIL!$AI$3:$AI$402,$C$4,FUNIL!$AH$3:$AH$402,$C$5))</f>
        <v/>
      </c>
      <c r="E69" s="40">
        <f>IF(E$65="","",COUNTIFS(FUNIL!$I$3:$I$402,E$65,FUNIL!$U$3:$U$402,"&lt;&gt;",FUNIL!$AI$3:$AI$402,$C$4,FUNIL!$AH$3:$AH$402,$C$5))</f>
        <v/>
      </c>
      <c r="F69" s="40">
        <f>IF(F$65="","",COUNTIFS(FUNIL!$I$3:$I$402,F$65,FUNIL!$U$3:$U$402,"&lt;&gt;",FUNIL!$AI$3:$AI$402,$C$4,FUNIL!$AH$3:$AH$402,$C$5))</f>
        <v/>
      </c>
      <c r="G69" s="40">
        <f>IF(G$65="","",COUNTIFS(FUNIL!$I$3:$I$402,G$65,FUNIL!$U$3:$U$402,"&lt;&gt;",FUNIL!$AI$3:$AI$402,$C$4,FUNIL!$AH$3:$AH$402,$C$5))</f>
        <v/>
      </c>
    </row>
    <row r="70">
      <c r="B70" s="39" t="inlineStr">
        <is>
          <t>% 1ª msg em 5 min</t>
        </is>
      </c>
      <c r="C70" s="41">
        <f>IF(C$65="","",IFERROR(COUNTIFS(FUNIL!$I$3:$I$402,C$65,FUNIL!$K$3:$K$402,"Sim",FUNIL!$AI$3:$AI$402,$C$4,FUNIL!$AH$3:$AH$402,$C$5)/COUNTIFS(FUNIL!$I$3:$I$402,C$65,FUNIL!$K$3:$K$402,"&lt;&gt;",FUNIL!$AI$3:$AI$402,$C$4,FUNIL!$AH$3:$AH$402,$C$5),0))</f>
        <v/>
      </c>
      <c r="D70" s="41">
        <f>IF(D$65="","",IFERROR(COUNTIFS(FUNIL!$I$3:$I$402,D$65,FUNIL!$K$3:$K$402,"Sim",FUNIL!$AI$3:$AI$402,$C$4,FUNIL!$AH$3:$AH$402,$C$5)/COUNTIFS(FUNIL!$I$3:$I$402,D$65,FUNIL!$K$3:$K$402,"&lt;&gt;",FUNIL!$AI$3:$AI$402,$C$4,FUNIL!$AH$3:$AH$402,$C$5),0))</f>
        <v/>
      </c>
      <c r="E70" s="41">
        <f>IF(E$65="","",IFERROR(COUNTIFS(FUNIL!$I$3:$I$402,E$65,FUNIL!$K$3:$K$402,"Sim",FUNIL!$AI$3:$AI$402,$C$4,FUNIL!$AH$3:$AH$402,$C$5)/COUNTIFS(FUNIL!$I$3:$I$402,E$65,FUNIL!$K$3:$K$402,"&lt;&gt;",FUNIL!$AI$3:$AI$402,$C$4,FUNIL!$AH$3:$AH$402,$C$5),0))</f>
        <v/>
      </c>
      <c r="F70" s="41">
        <f>IF(F$65="","",IFERROR(COUNTIFS(FUNIL!$I$3:$I$402,F$65,FUNIL!$K$3:$K$402,"Sim",FUNIL!$AI$3:$AI$402,$C$4,FUNIL!$AH$3:$AH$402,$C$5)/COUNTIFS(FUNIL!$I$3:$I$402,F$65,FUNIL!$K$3:$K$402,"&lt;&gt;",FUNIL!$AI$3:$AI$402,$C$4,FUNIL!$AH$3:$AH$402,$C$5),0))</f>
        <v/>
      </c>
      <c r="G70" s="41">
        <f>IF(G$65="","",IFERROR(COUNTIFS(FUNIL!$I$3:$I$402,G$65,FUNIL!$K$3:$K$402,"Sim",FUNIL!$AI$3:$AI$402,$C$4,FUNIL!$AH$3:$AH$402,$C$5)/COUNTIFS(FUNIL!$I$3:$I$402,G$65,FUNIL!$K$3:$K$402,"&lt;&gt;",FUNIL!$AI$3:$AI$402,$C$4,FUNIL!$AH$3:$AH$402,$C$5),0))</f>
        <v/>
      </c>
    </row>
    <row r="71">
      <c r="B71" s="39" t="inlineStr">
        <is>
          <t>% ligação em 15 min</t>
        </is>
      </c>
      <c r="C71" s="41">
        <f>IF(C$65="","",IFERROR(COUNTIFS(FUNIL!$I$3:$I$402,C$65,FUNIL!$O$3:$O$402,"Sim",FUNIL!$AI$3:$AI$402,$C$4,FUNIL!$AH$3:$AH$402,$C$5)/COUNTIFS(FUNIL!$I$3:$I$402,C$65,FUNIL!$O$3:$O$402,"&lt;&gt;",FUNIL!$AI$3:$AI$402,$C$4,FUNIL!$AH$3:$AH$402,$C$5),0))</f>
        <v/>
      </c>
      <c r="D71" s="41">
        <f>IF(D$65="","",IFERROR(COUNTIFS(FUNIL!$I$3:$I$402,D$65,FUNIL!$O$3:$O$402,"Sim",FUNIL!$AI$3:$AI$402,$C$4,FUNIL!$AH$3:$AH$402,$C$5)/COUNTIFS(FUNIL!$I$3:$I$402,D$65,FUNIL!$O$3:$O$402,"&lt;&gt;",FUNIL!$AI$3:$AI$402,$C$4,FUNIL!$AH$3:$AH$402,$C$5),0))</f>
        <v/>
      </c>
      <c r="E71" s="41">
        <f>IF(E$65="","",IFERROR(COUNTIFS(FUNIL!$I$3:$I$402,E$65,FUNIL!$O$3:$O$402,"Sim",FUNIL!$AI$3:$AI$402,$C$4,FUNIL!$AH$3:$AH$402,$C$5)/COUNTIFS(FUNIL!$I$3:$I$402,E$65,FUNIL!$O$3:$O$402,"&lt;&gt;",FUNIL!$AI$3:$AI$402,$C$4,FUNIL!$AH$3:$AH$402,$C$5),0))</f>
        <v/>
      </c>
      <c r="F71" s="41">
        <f>IF(F$65="","",IFERROR(COUNTIFS(FUNIL!$I$3:$I$402,F$65,FUNIL!$O$3:$O$402,"Sim",FUNIL!$AI$3:$AI$402,$C$4,FUNIL!$AH$3:$AH$402,$C$5)/COUNTIFS(FUNIL!$I$3:$I$402,F$65,FUNIL!$O$3:$O$402,"&lt;&gt;",FUNIL!$AI$3:$AI$402,$C$4,FUNIL!$AH$3:$AH$402,$C$5),0))</f>
        <v/>
      </c>
      <c r="G71" s="41">
        <f>IF(G$65="","",IFERROR(COUNTIFS(FUNIL!$I$3:$I$402,G$65,FUNIL!$O$3:$O$402,"Sim",FUNIL!$AI$3:$AI$402,$C$4,FUNIL!$AH$3:$AH$402,$C$5)/COUNTIFS(FUNIL!$I$3:$I$402,G$65,FUNIL!$O$3:$O$402,"&lt;&gt;",FUNIL!$AI$3:$AI$402,$C$4,FUNIL!$AH$3:$AH$402,$C$5),0))</f>
        <v/>
      </c>
    </row>
    <row r="73">
      <c r="B73" s="1" t="inlineStr">
        <is>
          <t>VENDA (coluna VENDEDOR)</t>
        </is>
      </c>
      <c r="C73" s="38" t="inlineStr"/>
      <c r="D73" s="38" t="inlineStr"/>
      <c r="E73" s="38" t="inlineStr"/>
      <c r="F73" s="38" t="inlineStr"/>
      <c r="G73" s="38" t="inlineStr"/>
    </row>
    <row r="74">
      <c r="B74" s="39" t="inlineStr">
        <is>
          <t>Recebidos (conversão marcada)</t>
        </is>
      </c>
      <c r="C74" s="40">
        <f>IF(C$73="","",COUNTIFS(FUNIL!$R$3:$R$402,C$73,FUNIL!$U$3:$U$402,"&lt;&gt;",FUNIL!$AI$3:$AI$402,$C$4,FUNIL!$AH$3:$AH$402,$C$5))</f>
        <v/>
      </c>
      <c r="D74" s="40">
        <f>IF(D$73="","",COUNTIFS(FUNIL!$R$3:$R$402,D$73,FUNIL!$U$3:$U$402,"&lt;&gt;",FUNIL!$AI$3:$AI$402,$C$4,FUNIL!$AH$3:$AH$402,$C$5))</f>
        <v/>
      </c>
      <c r="E74" s="40">
        <f>IF(E$73="","",COUNTIFS(FUNIL!$R$3:$R$402,E$73,FUNIL!$U$3:$U$402,"&lt;&gt;",FUNIL!$AI$3:$AI$402,$C$4,FUNIL!$AH$3:$AH$402,$C$5))</f>
        <v/>
      </c>
      <c r="F74" s="40">
        <f>IF(F$73="","",COUNTIFS(FUNIL!$R$3:$R$402,F$73,FUNIL!$U$3:$U$402,"&lt;&gt;",FUNIL!$AI$3:$AI$402,$C$4,FUNIL!$AH$3:$AH$402,$C$5))</f>
        <v/>
      </c>
      <c r="G74" s="40">
        <f>IF(G$73="","",COUNTIFS(FUNIL!$R$3:$R$402,G$73,FUNIL!$U$3:$U$402,"&lt;&gt;",FUNIL!$AI$3:$AI$402,$C$4,FUNIL!$AH$3:$AH$402,$C$5))</f>
        <v/>
      </c>
    </row>
    <row r="75">
      <c r="B75" s="39" t="inlineStr">
        <is>
          <t>Vieram</t>
        </is>
      </c>
      <c r="C75" s="40">
        <f>IF(C$73="","",COUNTIFS(FUNIL!$R$3:$R$402,C$73,FUNIL!$V$3:$V$402,"Sim",FUNIL!$AI$3:$AI$402,$C$4,FUNIL!$AH$3:$AH$402,$C$5))</f>
        <v/>
      </c>
      <c r="D75" s="40">
        <f>IF(D$73="","",COUNTIFS(FUNIL!$R$3:$R$402,D$73,FUNIL!$V$3:$V$402,"Sim",FUNIL!$AI$3:$AI$402,$C$4,FUNIL!$AH$3:$AH$402,$C$5))</f>
        <v/>
      </c>
      <c r="E75" s="40">
        <f>IF(E$73="","",COUNTIFS(FUNIL!$R$3:$R$402,E$73,FUNIL!$V$3:$V$402,"Sim",FUNIL!$AI$3:$AI$402,$C$4,FUNIL!$AH$3:$AH$402,$C$5))</f>
        <v/>
      </c>
      <c r="F75" s="40">
        <f>IF(F$73="","",COUNTIFS(FUNIL!$R$3:$R$402,F$73,FUNIL!$V$3:$V$402,"Sim",FUNIL!$AI$3:$AI$402,$C$4,FUNIL!$AH$3:$AH$402,$C$5))</f>
        <v/>
      </c>
      <c r="G75" s="40">
        <f>IF(G$73="","",COUNTIFS(FUNIL!$R$3:$R$402,G$73,FUNIL!$V$3:$V$402,"Sim",FUNIL!$AI$3:$AI$402,$C$4,FUNIL!$AH$3:$AH$402,$C$5))</f>
        <v/>
      </c>
    </row>
    <row r="76">
      <c r="B76" s="39" t="inlineStr">
        <is>
          <t>Propostas</t>
        </is>
      </c>
      <c r="C76" s="40">
        <f>IF(C$73="","",COUNTIFS(FUNIL!$R$3:$R$402,C$73,FUNIL!$W$3:$W$402,"Sim",FUNIL!$AI$3:$AI$402,$C$4,FUNIL!$AH$3:$AH$402,$C$5))</f>
        <v/>
      </c>
      <c r="D76" s="40">
        <f>IF(D$73="","",COUNTIFS(FUNIL!$R$3:$R$402,D$73,FUNIL!$W$3:$W$402,"Sim",FUNIL!$AI$3:$AI$402,$C$4,FUNIL!$AH$3:$AH$402,$C$5))</f>
        <v/>
      </c>
      <c r="E76" s="40">
        <f>IF(E$73="","",COUNTIFS(FUNIL!$R$3:$R$402,E$73,FUNIL!$W$3:$W$402,"Sim",FUNIL!$AI$3:$AI$402,$C$4,FUNIL!$AH$3:$AH$402,$C$5))</f>
        <v/>
      </c>
      <c r="F76" s="40">
        <f>IF(F$73="","",COUNTIFS(FUNIL!$R$3:$R$402,F$73,FUNIL!$W$3:$W$402,"Sim",FUNIL!$AI$3:$AI$402,$C$4,FUNIL!$AH$3:$AH$402,$C$5))</f>
        <v/>
      </c>
      <c r="G76" s="40">
        <f>IF(G$73="","",COUNTIFS(FUNIL!$R$3:$R$402,G$73,FUNIL!$W$3:$W$402,"Sim",FUNIL!$AI$3:$AI$402,$C$4,FUNIL!$AH$3:$AH$402,$C$5))</f>
        <v/>
      </c>
    </row>
    <row r="77">
      <c r="B77" s="39" t="inlineStr">
        <is>
          <t>Vendidos</t>
        </is>
      </c>
      <c r="C77" s="40">
        <f>IF(C$73="","",COUNTIFS(FUNIL!$R$3:$R$402,C$73,FUNIL!$S$3:$S$402,"7 Fechado",FUNIL!$AI$3:$AI$402,$C$4,FUNIL!$AH$3:$AH$402,$C$5))</f>
        <v/>
      </c>
      <c r="D77" s="40">
        <f>IF(D$73="","",COUNTIFS(FUNIL!$R$3:$R$402,D$73,FUNIL!$S$3:$S$402,"7 Fechado",FUNIL!$AI$3:$AI$402,$C$4,FUNIL!$AH$3:$AH$402,$C$5))</f>
        <v/>
      </c>
      <c r="E77" s="40">
        <f>IF(E$73="","",COUNTIFS(FUNIL!$R$3:$R$402,E$73,FUNIL!$S$3:$S$402,"7 Fechado",FUNIL!$AI$3:$AI$402,$C$4,FUNIL!$AH$3:$AH$402,$C$5))</f>
        <v/>
      </c>
      <c r="F77" s="40">
        <f>IF(F$73="","",COUNTIFS(FUNIL!$R$3:$R$402,F$73,FUNIL!$S$3:$S$402,"7 Fechado",FUNIL!$AI$3:$AI$402,$C$4,FUNIL!$AH$3:$AH$402,$C$5))</f>
        <v/>
      </c>
      <c r="G77" s="40">
        <f>IF(G$73="","",COUNTIFS(FUNIL!$R$3:$R$402,G$73,FUNIL!$S$3:$S$402,"7 Fechado",FUNIL!$AI$3:$AI$402,$C$4,FUNIL!$AH$3:$AH$402,$C$5))</f>
        <v/>
      </c>
    </row>
    <row r="78">
      <c r="B78" s="39" t="inlineStr">
        <is>
          <t>Faturamento</t>
        </is>
      </c>
      <c r="C78" s="42">
        <f>IF(C$73="","",SUMIFS(FUNIL!$Y$3:$Y$402,FUNIL!$R$3:$R$402,C$73,FUNIL!$S$3:$S$402,"7 Fechado",FUNIL!$AI$3:$AI$402,$C$4,FUNIL!$AH$3:$AH$402,$C$5))</f>
        <v/>
      </c>
      <c r="D78" s="42">
        <f>IF(D$73="","",SUMIFS(FUNIL!$Y$3:$Y$402,FUNIL!$R$3:$R$402,D$73,FUNIL!$S$3:$S$402,"7 Fechado",FUNIL!$AI$3:$AI$402,$C$4,FUNIL!$AH$3:$AH$402,$C$5))</f>
        <v/>
      </c>
      <c r="E78" s="42">
        <f>IF(E$73="","",SUMIFS(FUNIL!$Y$3:$Y$402,FUNIL!$R$3:$R$402,E$73,FUNIL!$S$3:$S$402,"7 Fechado",FUNIL!$AI$3:$AI$402,$C$4,FUNIL!$AH$3:$AH$402,$C$5))</f>
        <v/>
      </c>
      <c r="F78" s="42">
        <f>IF(F$73="","",SUMIFS(FUNIL!$Y$3:$Y$402,FUNIL!$R$3:$R$402,F$73,FUNIL!$S$3:$S$402,"7 Fechado",FUNIL!$AI$3:$AI$402,$C$4,FUNIL!$AH$3:$AH$402,$C$5))</f>
        <v/>
      </c>
      <c r="G78" s="42">
        <f>IF(G$73="","",SUMIFS(FUNIL!$Y$3:$Y$402,FUNIL!$R$3:$R$402,G$73,FUNIL!$S$3:$S$402,"7 Fechado",FUNIL!$AI$3:$AI$402,$C$4,FUNIL!$AH$3:$AH$402,$C$5))</f>
        <v/>
      </c>
    </row>
    <row r="79">
      <c r="B79" s="39" t="inlineStr">
        <is>
          <t>Ligações</t>
        </is>
      </c>
      <c r="C79" s="40">
        <f>IF(C$73="","",SUMIFS(FUNIL!$AD$3:$AD$402,FUNIL!$R$3:$R$402,C$73,FUNIL!$AI$3:$AI$402,$C$4,FUNIL!$AH$3:$AH$402,$C$5))</f>
        <v/>
      </c>
      <c r="D79" s="40">
        <f>IF(D$73="","",SUMIFS(FUNIL!$AD$3:$AD$402,FUNIL!$R$3:$R$402,D$73,FUNIL!$AI$3:$AI$402,$C$4,FUNIL!$AH$3:$AH$402,$C$5))</f>
        <v/>
      </c>
      <c r="E79" s="40">
        <f>IF(E$73="","",SUMIFS(FUNIL!$AD$3:$AD$402,FUNIL!$R$3:$R$402,E$73,FUNIL!$AI$3:$AI$402,$C$4,FUNIL!$AH$3:$AH$402,$C$5))</f>
        <v/>
      </c>
      <c r="F79" s="40">
        <f>IF(F$73="","",SUMIFS(FUNIL!$AD$3:$AD$402,FUNIL!$R$3:$R$402,F$73,FUNIL!$AI$3:$AI$402,$C$4,FUNIL!$AH$3:$AH$402,$C$5))</f>
        <v/>
      </c>
      <c r="G79" s="40">
        <f>IF(G$73="","",SUMIFS(FUNIL!$AD$3:$AD$402,FUNIL!$R$3:$R$402,G$73,FUNIL!$AI$3:$AI$402,$C$4,FUNIL!$AH$3:$AH$402,$C$5))</f>
        <v/>
      </c>
    </row>
  </sheetData>
  <conditionalFormatting sqref="F15:F22">
    <cfRule type="expression" priority="1" dxfId="3">
      <formula>F15="ATENÇÃO"</formula>
    </cfRule>
    <cfRule type="expression" priority="2" dxfId="7">
      <formula>F15="OK"</formula>
    </cfRule>
  </conditionalFormatting>
  <conditionalFormatting sqref="C30:C38">
    <cfRule type="expression" priority="3" dxfId="6">
      <formula>C30&gt;0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24" customWidth="1" min="8" max="8"/>
    <col width="14" customWidth="1" min="9" max="9"/>
  </cols>
  <sheetData>
    <row r="1">
      <c r="A1" s="1" t="inlineStr">
        <is>
          <t>LISTAS (fonte dos menus) · não apague</t>
        </is>
      </c>
    </row>
    <row r="2">
      <c r="A2" s="43" t="inlineStr">
        <is>
          <t>ETAPA</t>
        </is>
      </c>
      <c r="B2" s="43" t="inlineStr">
        <is>
          <t>ORIGEM</t>
        </is>
      </c>
      <c r="C2" s="43" t="inlineStr">
        <is>
          <t>SIM/NÃO</t>
        </is>
      </c>
      <c r="D2" s="43" t="inlineStr">
        <is>
          <t>ETIQUETA</t>
        </is>
      </c>
      <c r="E2" s="43" t="inlineStr">
        <is>
          <t>CONVERSÃO</t>
        </is>
      </c>
      <c r="F2" s="43" t="inlineStr">
        <is>
          <t>RÉGUA</t>
        </is>
      </c>
      <c r="H2" s="43" t="inlineStr">
        <is>
          <t>MOTIVO DA PERDA</t>
        </is>
      </c>
      <c r="I2" s="43" t="inlineStr">
        <is>
          <t>RETORNO (dias)</t>
        </is>
      </c>
    </row>
    <row r="3">
      <c r="A3" s="44" t="inlineStr">
        <is>
          <t>1 Lead novo</t>
        </is>
      </c>
      <c r="B3" s="44" t="inlineStr">
        <is>
          <t>Meta Ads</t>
        </is>
      </c>
      <c r="C3" s="44" t="inlineStr">
        <is>
          <t>Sim</t>
        </is>
      </c>
      <c r="D3" s="44" t="inlineStr">
        <is>
          <t>Financiamento</t>
        </is>
      </c>
      <c r="E3" s="44" t="inlineStr">
        <is>
          <t>Visita</t>
        </is>
      </c>
      <c r="F3" s="44" t="inlineStr">
        <is>
          <t>A</t>
        </is>
      </c>
      <c r="H3" s="44" t="inlineStr">
        <is>
          <t>Preço ou parcela alta</t>
        </is>
      </c>
      <c r="I3" s="44" t="n">
        <v>7</v>
      </c>
    </row>
    <row r="4">
      <c r="A4" s="44" t="inlineStr">
        <is>
          <t>2 Qualificado</t>
        </is>
      </c>
      <c r="B4" s="44" t="inlineStr">
        <is>
          <t>Instagram</t>
        </is>
      </c>
      <c r="C4" s="44" t="inlineStr">
        <is>
          <t>Não</t>
        </is>
      </c>
      <c r="D4" s="44" t="inlineStr">
        <is>
          <t>Troca</t>
        </is>
      </c>
      <c r="E4" s="44" t="inlineStr">
        <is>
          <t>Videochamada</t>
        </is>
      </c>
      <c r="F4" s="44" t="inlineStr">
        <is>
          <t>B</t>
        </is>
      </c>
      <c r="H4" s="44" t="inlineStr">
        <is>
          <t>Entrada insuficiente</t>
        </is>
      </c>
      <c r="I4" s="44" t="n">
        <v>15</v>
      </c>
    </row>
    <row r="5">
      <c r="A5" s="44" t="inlineStr">
        <is>
          <t>3 Agendado</t>
        </is>
      </c>
      <c r="B5" s="44" t="inlineStr">
        <is>
          <t>OLX</t>
        </is>
      </c>
      <c r="D5" s="44" t="inlineStr">
        <is>
          <t>Visita</t>
        </is>
      </c>
      <c r="F5" s="44" t="inlineStr">
        <is>
          <t>C</t>
        </is>
      </c>
      <c r="H5" s="44" t="inlineStr">
        <is>
          <t>Troca avaliada baixa</t>
        </is>
      </c>
      <c r="I5" s="44" t="n">
        <v>3</v>
      </c>
    </row>
    <row r="6">
      <c r="A6" s="44" t="inlineStr">
        <is>
          <t>4 Visita ou call</t>
        </is>
      </c>
      <c r="B6" s="44" t="inlineStr">
        <is>
          <t>Webmotors</t>
        </is>
      </c>
      <c r="F6" s="44" t="inlineStr">
        <is>
          <t>D</t>
        </is>
      </c>
      <c r="H6" s="44" t="inlineStr">
        <is>
          <t>Crédito reprovado</t>
        </is>
      </c>
      <c r="I6" s="44" t="n">
        <v>7</v>
      </c>
    </row>
    <row r="7">
      <c r="A7" s="44" t="inlineStr">
        <is>
          <t>5 Proposta</t>
        </is>
      </c>
      <c r="B7" s="44" t="inlineStr">
        <is>
          <t>Site</t>
        </is>
      </c>
      <c r="F7" s="44" t="inlineStr">
        <is>
          <t>—</t>
        </is>
      </c>
      <c r="H7" s="44" t="inlineStr">
        <is>
          <t>Comprou em outra loja</t>
        </is>
      </c>
      <c r="I7" s="44" t="n">
        <v>7</v>
      </c>
    </row>
    <row r="8">
      <c r="A8" s="44" t="inlineStr">
        <is>
          <t>6 Negociação</t>
        </is>
      </c>
      <c r="B8" s="44" t="inlineStr">
        <is>
          <t>Indicação</t>
        </is>
      </c>
      <c r="H8" s="44" t="inlineStr">
        <is>
          <t>Desistiu da compra</t>
        </is>
      </c>
      <c r="I8" s="44" t="n">
        <v>15</v>
      </c>
    </row>
    <row r="9">
      <c r="A9" s="44" t="inlineStr">
        <is>
          <t>7 Fechado</t>
        </is>
      </c>
      <c r="B9" s="44" t="inlineStr">
        <is>
          <t>Passou na loja</t>
        </is>
      </c>
      <c r="H9" s="44" t="inlineStr">
        <is>
          <t>Sumiu</t>
        </is>
      </c>
      <c r="I9" s="44" t="n">
        <v>7</v>
      </c>
    </row>
    <row r="10">
      <c r="A10" s="44" t="inlineStr">
        <is>
          <t>Follow-up</t>
        </is>
      </c>
      <c r="B10" s="44" t="inlineStr">
        <is>
          <t>Outro</t>
        </is>
      </c>
      <c r="H10" s="44" t="inlineStr">
        <is>
          <t>Não tínhamos o carro</t>
        </is>
      </c>
      <c r="I10" s="44" t="n">
        <v>15</v>
      </c>
    </row>
    <row r="11">
      <c r="A11" s="44" t="inlineStr">
        <is>
          <t>Perdido</t>
        </is>
      </c>
      <c r="H11" s="44" t="inlineStr">
        <is>
          <t>Fora da região</t>
        </is>
      </c>
      <c r="I11" s="44" t="n">
        <v>0</v>
      </c>
    </row>
    <row r="12">
      <c r="A12" s="44" t="inlineStr">
        <is>
          <t>Retorno</t>
        </is>
      </c>
      <c r="H12" s="44" t="inlineStr">
        <is>
          <t>Contato inválido</t>
        </is>
      </c>
      <c r="I12" s="44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C15"/>
  <sheetViews>
    <sheetView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>
      <c r="B1" s="14" t="inlineStr">
        <is>
          <t>MÉTODO ACELERA · SALES FLOW · CONTROLE DO FUNIL</t>
        </is>
      </c>
    </row>
    <row r="2">
      <c r="B2" s="15" t="inlineStr">
        <is>
          <t>COMO USAR</t>
        </is>
      </c>
    </row>
    <row r="4" ht="34" customHeight="1">
      <c r="B4" s="45" t="inlineStr">
        <is>
          <t>REGRA 1</t>
        </is>
      </c>
      <c r="C4" s="46" t="inlineStr">
        <is>
          <t>Lead que não está na planilha não existe. Lance antes da primeira mensagem, com DATA, HORA DO LEAD, NOME, ORIGEM, CARRO e PRÉ-VENDEDOR.</t>
        </is>
      </c>
    </row>
    <row r="5" ht="34" customHeight="1">
      <c r="B5" s="45" t="inlineStr">
        <is>
          <t>PRÉ-VENDA (âmbar)</t>
        </is>
      </c>
      <c r="C5" s="46" t="inlineStr">
        <is>
          <t>Preencha HORA 1ª MSG, RESPONDEU?, HORA RESPOSTA e HORA LIGAÇÃO. EM 5 MIN? e EM 15 MIN? calculam sozinhos e ficam vermelhos quando falhou. FICHA CHEIA? + ETIQUETA fecham a qualificação.</t>
        </is>
      </c>
    </row>
    <row r="6" ht="34" customHeight="1">
      <c r="B6" s="45" t="inlineStr">
        <is>
          <t>VENDA (vermelho)</t>
        </is>
      </c>
      <c r="C6" s="46" t="inlineStr">
        <is>
          <t>VENDEDOR, ETAPA (menu), CONVERSÃO (Visita ou Videochamada) e DIA E HORA. Sem DIA E HORA não é conversão. COMPARECEU?, PROPOSTA?, VALIDADE e VALOR DA VENDA.</t>
        </is>
      </c>
    </row>
    <row r="7" ht="34" customHeight="1">
      <c r="B7" s="45" t="inlineStr">
        <is>
          <t>ETAPA</t>
        </is>
      </c>
      <c r="C7" s="46" t="inlineStr">
        <is>
          <t>1 Lead novo · 2 Qualificado · 3 Agendado · 4 Visita ou call · 5 Proposta · 6 Negociação · 7 Fechado · Follow-up · Perdido · Retorno. Mesmos nomes do pôster do funil e do CRM.</t>
        </is>
      </c>
    </row>
    <row r="8" ht="34" customHeight="1">
      <c r="B8" s="45" t="inlineStr">
        <is>
          <t>DESFECHO (cinza)</t>
        </is>
      </c>
      <c r="C8" s="46" t="inlineStr">
        <is>
          <t>Perdido só com MOTIVO da lista e DATA DA PERDA. RETORNO EM calcula sozinho (3, 7 ou 15 dias). Quando vence, fica âmbar: mova pra Retorno e ligue com a solução do motivo.</t>
        </is>
      </c>
    </row>
    <row r="9" ht="34" customHeight="1">
      <c r="B9" s="45" t="inlineStr">
        <is>
          <t>CONTROLE (preto)</t>
        </is>
      </c>
      <c r="C9" s="46" t="inlineStr">
        <is>
          <t>LIGAÇÕES (quantas), PRÓXIMA AÇÃO e DATA PRÓX. AÇÃO. Data vencida = linha laranja. Zere as laranjas antes de atender lead novo.</t>
        </is>
      </c>
    </row>
    <row r="10" ht="34" customHeight="1">
      <c r="B10" s="45" t="inlineStr">
        <is>
          <t>CORES</t>
        </is>
      </c>
      <c r="C10" s="46" t="inlineStr">
        <is>
          <t>Verde: vendido. Cinza: perdido. Laranja: ação atrasada. Azul: agendado pra hoje. Rosa: prazo estourado (5 min, 15 min, não veio, perdido sem motivo). Âmbar: retorno vencido.</t>
        </is>
      </c>
    </row>
    <row r="11" ht="34" customHeight="1">
      <c r="B11" s="45" t="inlineStr">
        <is>
          <t>PAINEL · período</t>
        </is>
      </c>
      <c r="C11" s="46" t="inlineStr">
        <is>
          <t>Digite o mês (01 a 12) e/ou a semana (número) em C4 e C5, ou * pra tudo. Todos os números do painel obedecem ao período, menos os alertas e o 'onde estão agora'.</t>
        </is>
      </c>
    </row>
    <row r="12" ht="34" customHeight="1">
      <c r="B12" s="45" t="inlineStr">
        <is>
          <t>PAINEL · 8 números</t>
        </is>
      </c>
      <c r="C12" s="46" t="inlineStr">
        <is>
          <t>As taxas com ATENÇÃO ficam vermelhas: a menor é o gargalo da semana. Faixas boas ao lado.</t>
        </is>
      </c>
    </row>
    <row r="13" ht="34" customHeight="1">
      <c r="B13" s="45" t="inlineStr">
        <is>
          <t>PAINEL · por pessoa</t>
        </is>
      </c>
      <c r="C13" s="46" t="inlineStr">
        <is>
          <t>Digite os nomes nas células amarelas (linha 65 pré-venda, linha 73 venda). Os números por pessoa aparecem sozinhos.</t>
        </is>
      </c>
    </row>
    <row r="14" ht="34" customHeight="1">
      <c r="B14" s="45" t="inlineStr">
        <is>
          <t>18h30</t>
        </is>
      </c>
      <c r="C14" s="46" t="inlineStr">
        <is>
          <t>Todo dia, antes de sair: atualize o FUNIL e leia os ALERTAS DE HOJE. Segunda, 9h: os 8 números da semana passada (semana = número da semana; a coluna SEMANA do FUNIL mostra qual é).</t>
        </is>
      </c>
    </row>
    <row r="15" ht="34" customHeight="1">
      <c r="B15" s="45" t="inlineStr">
        <is>
          <t>CRM</t>
        </is>
      </c>
      <c r="C15" s="46" t="inlineStr">
        <is>
          <t>Se a loja usa o WaSpeed, estas são as mesmas abas, etiquetas e campos. A planilha é o plano B, ou o placar do gestor.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2026-09-18T17:19:32Z</dcterms:created>
  <dcterms:modified xmlns:dcterms="http://purl.org/dc/terms/" xmlns:xsi="http://www.w3.org/2001/XMLSchema-instance" xsi:type="dcterms:W3CDTF">2026-09-18T17:19:33Z</dcterms:modified>
</cp:coreProperties>
</file>